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0376" windowHeight="10788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Area" localSheetId="0">Tabelle1!$A$1:$L$104</definedName>
    <definedName name="_xlnm.Print_Titles" localSheetId="0">Tabelle1!$A:$B</definedName>
  </definedNames>
  <calcPr calcId="152511" fullCalcOnLoad="1"/>
</workbook>
</file>

<file path=xl/calcChain.xml><?xml version="1.0" encoding="utf-8"?>
<calcChain xmlns="http://schemas.openxmlformats.org/spreadsheetml/2006/main">
  <c r="C97" i="1" l="1"/>
  <c r="D92" i="1"/>
  <c r="D97" i="1"/>
  <c r="C93" i="1"/>
  <c r="C63" i="1"/>
  <c r="C65" i="1" s="1"/>
  <c r="C55" i="1"/>
  <c r="C18" i="1"/>
  <c r="E93" i="1"/>
  <c r="E94" i="1" s="1"/>
  <c r="D75" i="1"/>
  <c r="D63" i="1"/>
  <c r="D65" i="1" s="1"/>
  <c r="D74" i="1"/>
  <c r="D76" i="1" s="1"/>
  <c r="D79" i="1" s="1"/>
  <c r="D18" i="1"/>
  <c r="E55" i="1"/>
  <c r="E63" i="1"/>
  <c r="E65" i="1" s="1"/>
  <c r="E75" i="1"/>
  <c r="E18" i="1"/>
  <c r="F63" i="1"/>
  <c r="F74" i="1" s="1"/>
  <c r="F76" i="1" s="1"/>
  <c r="F79" i="1" s="1"/>
  <c r="F75" i="1"/>
  <c r="G63" i="1"/>
  <c r="G75" i="1"/>
  <c r="F18" i="1"/>
  <c r="S9" i="1"/>
  <c r="R9" i="1"/>
  <c r="Q9" i="1"/>
  <c r="P9" i="1"/>
  <c r="O9" i="1"/>
  <c r="N9" i="1"/>
  <c r="G24" i="1"/>
  <c r="G16" i="1"/>
  <c r="H63" i="1"/>
  <c r="H74" i="1" s="1"/>
  <c r="H76" i="1" s="1"/>
  <c r="H79" i="1" s="1"/>
  <c r="H75" i="1"/>
  <c r="G18" i="1"/>
  <c r="H16" i="1"/>
  <c r="H18" i="1" s="1"/>
  <c r="I63" i="1"/>
  <c r="I65" i="1" s="1"/>
  <c r="I74" i="1"/>
  <c r="I76" i="1" s="1"/>
  <c r="I79" i="1" s="1"/>
  <c r="I75" i="1"/>
  <c r="I24" i="1"/>
  <c r="I16" i="1"/>
  <c r="J63" i="1"/>
  <c r="J74" i="1"/>
  <c r="J76" i="1"/>
  <c r="J79" i="1"/>
  <c r="J75" i="1"/>
  <c r="J77" i="1"/>
  <c r="N34" i="1"/>
  <c r="M34" i="1"/>
  <c r="O34" i="1"/>
  <c r="O36" i="1"/>
  <c r="S63" i="1"/>
  <c r="S74" i="1"/>
  <c r="S76" i="1" s="1"/>
  <c r="S79" i="1" s="1"/>
  <c r="S75" i="1"/>
  <c r="J24" i="1"/>
  <c r="J55" i="1"/>
  <c r="J16" i="1"/>
  <c r="J65" i="1"/>
  <c r="K63" i="1"/>
  <c r="K74" i="1"/>
  <c r="K76" i="1"/>
  <c r="K79" i="1" s="1"/>
  <c r="K75" i="1"/>
  <c r="K65" i="1"/>
  <c r="K55" i="1"/>
  <c r="K16" i="1"/>
  <c r="K18" i="1"/>
  <c r="L63" i="1"/>
  <c r="L75" i="1"/>
  <c r="P65" i="1"/>
  <c r="P11" i="1"/>
  <c r="P16" i="1"/>
  <c r="P18" i="1"/>
  <c r="P74" i="1"/>
  <c r="P75" i="1"/>
  <c r="P76" i="1" s="1"/>
  <c r="P79" i="1" s="1"/>
  <c r="P44" i="1"/>
  <c r="P55" i="1"/>
  <c r="P36" i="1"/>
  <c r="R11" i="1"/>
  <c r="R16" i="1" s="1"/>
  <c r="R36" i="1"/>
  <c r="R44" i="1"/>
  <c r="R65" i="1"/>
  <c r="R85" i="1"/>
  <c r="R50" i="1"/>
  <c r="R74" i="1"/>
  <c r="R76" i="1" s="1"/>
  <c r="R79" i="1" s="1"/>
  <c r="R75" i="1"/>
  <c r="Q74" i="1"/>
  <c r="Q76" i="1" s="1"/>
  <c r="Q79" i="1" s="1"/>
  <c r="Q75" i="1"/>
  <c r="L16" i="1"/>
  <c r="L18" i="1"/>
  <c r="M63" i="1"/>
  <c r="M74" i="1" s="1"/>
  <c r="M75" i="1"/>
  <c r="N16" i="1"/>
  <c r="O65" i="1"/>
  <c r="N74" i="1"/>
  <c r="N75" i="1"/>
  <c r="N76" i="1" s="1"/>
  <c r="N79" i="1" s="1"/>
  <c r="O75" i="1"/>
  <c r="O76" i="1"/>
  <c r="O79" i="1"/>
  <c r="O81" i="1"/>
  <c r="Q11" i="1"/>
  <c r="Q16" i="1"/>
  <c r="Q81" i="1" s="1"/>
  <c r="M16" i="1"/>
  <c r="M65" i="1"/>
  <c r="M50" i="1" s="1"/>
  <c r="N65" i="1"/>
  <c r="Q65" i="1"/>
  <c r="Q50" i="1"/>
  <c r="Q46" i="1"/>
  <c r="M48" i="1"/>
  <c r="M42" i="1"/>
  <c r="M26" i="1"/>
  <c r="M55" i="1"/>
  <c r="N46" i="1"/>
  <c r="Q44" i="1"/>
  <c r="S44" i="1"/>
  <c r="S48" i="1"/>
  <c r="N48" i="1"/>
  <c r="N50" i="1"/>
  <c r="N26" i="1"/>
  <c r="O26" i="1"/>
  <c r="O55" i="1" s="1"/>
  <c r="S7" i="1"/>
  <c r="S26" i="1"/>
  <c r="S24" i="1"/>
  <c r="S55" i="1" s="1"/>
  <c r="Q85" i="1"/>
  <c r="Q36" i="1"/>
  <c r="S36" i="1"/>
  <c r="S40" i="1"/>
  <c r="S42" i="1"/>
  <c r="S34" i="1"/>
  <c r="S30" i="1"/>
  <c r="S28" i="1"/>
  <c r="S21" i="1"/>
  <c r="S13" i="1"/>
  <c r="S5" i="1"/>
  <c r="E74" i="1"/>
  <c r="E76" i="1" s="1"/>
  <c r="E79" i="1" s="1"/>
  <c r="S69" i="1"/>
  <c r="Q55" i="1"/>
  <c r="I55" i="1"/>
  <c r="L55" i="1"/>
  <c r="J85" i="1"/>
  <c r="F55" i="1"/>
  <c r="Q18" i="1"/>
  <c r="Q52" i="1"/>
  <c r="S65" i="1"/>
  <c r="M46" i="1"/>
  <c r="P81" i="1"/>
  <c r="L74" i="1"/>
  <c r="L76" i="1"/>
  <c r="L79" i="1"/>
  <c r="L65" i="1"/>
  <c r="S85" i="1"/>
  <c r="M18" i="1"/>
  <c r="S11" i="1"/>
  <c r="D93" i="1"/>
  <c r="R52" i="1"/>
  <c r="M76" i="1"/>
  <c r="M79" i="1"/>
  <c r="L81" i="1" s="1"/>
  <c r="L85" i="1"/>
  <c r="S16" i="1"/>
  <c r="S18" i="1" s="1"/>
  <c r="S50" i="1"/>
  <c r="S46" i="1"/>
  <c r="S52" i="1"/>
  <c r="S32" i="1"/>
  <c r="H65" i="1" l="1"/>
  <c r="E85" i="1"/>
  <c r="E81" i="1"/>
  <c r="F65" i="1"/>
  <c r="D81" i="1"/>
  <c r="C85" i="1"/>
  <c r="C74" i="1"/>
  <c r="C76" i="1" s="1"/>
  <c r="C79" i="1" s="1"/>
  <c r="C81" i="1" s="1"/>
  <c r="O50" i="1"/>
  <c r="O67" i="1"/>
  <c r="N81" i="1" s="1"/>
  <c r="O46" i="1"/>
  <c r="J81" i="1"/>
  <c r="I85" i="1"/>
  <c r="S81" i="1"/>
  <c r="M85" i="1"/>
  <c r="J18" i="1"/>
  <c r="O85" i="1"/>
  <c r="N52" i="1"/>
  <c r="R18" i="1"/>
  <c r="R81" i="1"/>
  <c r="H85" i="1"/>
  <c r="H55" i="1"/>
  <c r="P85" i="1"/>
  <c r="P46" i="1"/>
  <c r="P50" i="1"/>
  <c r="I18" i="1"/>
  <c r="G65" i="1"/>
  <c r="G74" i="1"/>
  <c r="G76" i="1" s="1"/>
  <c r="G79" i="1" s="1"/>
  <c r="D55" i="1"/>
  <c r="D85" i="1"/>
  <c r="I81" i="1"/>
  <c r="H81" i="1"/>
  <c r="N85" i="1"/>
  <c r="N55" i="1"/>
  <c r="M81" i="1"/>
  <c r="R55" i="1"/>
  <c r="R46" i="1"/>
  <c r="K81" i="1"/>
  <c r="G55" i="1"/>
  <c r="M52" i="1"/>
  <c r="N18" i="1"/>
  <c r="K85" i="1"/>
  <c r="F85" i="1" l="1"/>
  <c r="G85" i="1"/>
  <c r="F81" i="1"/>
  <c r="G81" i="1"/>
</calcChain>
</file>

<file path=xl/sharedStrings.xml><?xml version="1.0" encoding="utf-8"?>
<sst xmlns="http://schemas.openxmlformats.org/spreadsheetml/2006/main" count="218" uniqueCount="173">
  <si>
    <t>Ertragssteuern</t>
  </si>
  <si>
    <t>Umsatzrendite</t>
  </si>
  <si>
    <t>(bezogen auf das Betriebsergebnis)</t>
  </si>
  <si>
    <t>Verzinsung des eingesetzten Kapitals</t>
  </si>
  <si>
    <t>(Return On Investment)</t>
  </si>
  <si>
    <t>Eigenkapitalrendite</t>
  </si>
  <si>
    <t>(EUR)</t>
  </si>
  <si>
    <t>Abschreibungen</t>
  </si>
  <si>
    <t>Bilanzsumme</t>
  </si>
  <si>
    <t>Sonderposten</t>
  </si>
  <si>
    <t>ABS</t>
  </si>
  <si>
    <t>eingesetztes Kapital ( Bilanzsumme - Verbindl. Aus LuL )</t>
  </si>
  <si>
    <t>HGB</t>
  </si>
  <si>
    <t>IFRS</t>
  </si>
  <si>
    <t>Ermittlung Gesamtkapitalrendite (ROI) neu</t>
  </si>
  <si>
    <t>./. Verbindlichkeiten aus LuL</t>
  </si>
  <si>
    <t xml:space="preserve">Gesamtkapitalrendite </t>
  </si>
  <si>
    <t>alte Version</t>
  </si>
  <si>
    <t>nach HGB</t>
  </si>
  <si>
    <t xml:space="preserve">&lt;-- IFRS  </t>
  </si>
  <si>
    <t xml:space="preserve"> HGB --&gt;</t>
  </si>
  <si>
    <t>Geschäftstätigkeit</t>
  </si>
  <si>
    <t xml:space="preserve">Ergebnis der gewöhnlichen </t>
  </si>
  <si>
    <t>Rohertragsmarge</t>
  </si>
  <si>
    <t>Cashflow vor Veränderung Working Capital</t>
  </si>
  <si>
    <t>Eigene Aktien</t>
  </si>
  <si>
    <t>Dividendenberichtigte Aktien</t>
  </si>
  <si>
    <t>eingesetztes Kapital ( Bilanzsumme - Verbindl. aus LuL )</t>
  </si>
  <si>
    <t>EBIT (Betriebsergebnis)</t>
  </si>
  <si>
    <t xml:space="preserve">EBITDA </t>
  </si>
  <si>
    <t>(mEUR)</t>
  </si>
  <si>
    <t xml:space="preserve"> </t>
  </si>
  <si>
    <t>Ten-year overview for the FRoSTA Group</t>
  </si>
  <si>
    <t>Employees (average)</t>
  </si>
  <si>
    <t>Capital expenditure</t>
  </si>
  <si>
    <t>Shares</t>
  </si>
  <si>
    <t>Total dividend</t>
  </si>
  <si>
    <t>Dividend per share</t>
  </si>
  <si>
    <t>Earnings per share</t>
  </si>
  <si>
    <t>Fixed assets</t>
  </si>
  <si>
    <t>Current assets</t>
  </si>
  <si>
    <t>Equity</t>
  </si>
  <si>
    <t>Equity ratio</t>
  </si>
  <si>
    <t>Liabilities to banks</t>
  </si>
  <si>
    <r>
      <t>Debt ratio</t>
    </r>
    <r>
      <rPr>
        <vertAlign val="superscript"/>
        <sz val="10"/>
        <rFont val="Arial"/>
        <family val="2"/>
      </rPr>
      <t xml:space="preserve"> 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</si>
  <si>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Bank liabilities / (balance sheet total / 100)</t>
    </r>
  </si>
  <si>
    <t>Amount</t>
  </si>
  <si>
    <t>Revenue</t>
  </si>
  <si>
    <t>in mEUR</t>
  </si>
  <si>
    <t>amount</t>
  </si>
  <si>
    <t>in kEUR</t>
  </si>
  <si>
    <t>Consolidated profit/loss</t>
  </si>
  <si>
    <r>
      <t>Return on investment</t>
    </r>
    <r>
      <rPr>
        <vertAlign val="superscript"/>
        <sz val="10"/>
        <rFont val="Arial"/>
        <family val="2"/>
      </rPr>
      <t xml:space="preserve"> 2</t>
    </r>
  </si>
  <si>
    <t>43.8</t>
  </si>
  <si>
    <t>38.3</t>
  </si>
  <si>
    <t>36.2</t>
  </si>
  <si>
    <t>26.0</t>
  </si>
  <si>
    <t>32.5</t>
  </si>
  <si>
    <t>32.0</t>
  </si>
  <si>
    <t>30.2</t>
  </si>
  <si>
    <t>29.5</t>
  </si>
  <si>
    <t>21.5</t>
  </si>
  <si>
    <t>29.8</t>
  </si>
  <si>
    <t>21.6</t>
  </si>
  <si>
    <t>18.2</t>
  </si>
  <si>
    <t>17.3</t>
  </si>
  <si>
    <t>12.0</t>
  </si>
  <si>
    <t>6.1</t>
  </si>
  <si>
    <t>8.7</t>
  </si>
  <si>
    <t>9.8</t>
  </si>
  <si>
    <t>12.1</t>
  </si>
  <si>
    <t>12.2</t>
  </si>
  <si>
    <t>14.1</t>
  </si>
  <si>
    <t>16.3</t>
  </si>
  <si>
    <t>8.4</t>
  </si>
  <si>
    <t>7.8</t>
  </si>
  <si>
    <t>8.6</t>
  </si>
  <si>
    <t>10.7</t>
  </si>
  <si>
    <t>25.7</t>
  </si>
  <si>
    <t>20.0</t>
  </si>
  <si>
    <t>6,812,598</t>
  </si>
  <si>
    <t>6,695,900</t>
  </si>
  <si>
    <t>6,609,188</t>
  </si>
  <si>
    <t>6,531,457</t>
  </si>
  <si>
    <t>6,450,833</t>
  </si>
  <si>
    <t>6,413,386</t>
  </si>
  <si>
    <t>6,373,673</t>
  </si>
  <si>
    <t>1.50</t>
  </si>
  <si>
    <t>1.36</t>
  </si>
  <si>
    <t>1.00</t>
  </si>
  <si>
    <t>0.75</t>
  </si>
  <si>
    <t>0.66</t>
  </si>
  <si>
    <t>3.17</t>
  </si>
  <si>
    <t>2.67</t>
  </si>
  <si>
    <t>2.53</t>
  </si>
  <si>
    <t>1.80</t>
  </si>
  <si>
    <t>0.92</t>
  </si>
  <si>
    <t>1.33</t>
  </si>
  <si>
    <t>1.52</t>
  </si>
  <si>
    <t>1.87</t>
  </si>
  <si>
    <t>1.89</t>
  </si>
  <si>
    <t>1.93</t>
  </si>
  <si>
    <t>89.7</t>
  </si>
  <si>
    <t>76.5</t>
  </si>
  <si>
    <t>75.4</t>
  </si>
  <si>
    <t>71.1</t>
  </si>
  <si>
    <t>75.1</t>
  </si>
  <si>
    <t>76.8</t>
  </si>
  <si>
    <t>81.5</t>
  </si>
  <si>
    <t>82.9</t>
  </si>
  <si>
    <t>88.4</t>
  </si>
  <si>
    <t>75.9</t>
  </si>
  <si>
    <t>181.8</t>
  </si>
  <si>
    <t>168.2</t>
  </si>
  <si>
    <t>159.7</t>
  </si>
  <si>
    <t>150.9</t>
  </si>
  <si>
    <t>147.2</t>
  </si>
  <si>
    <t>144.8</t>
  </si>
  <si>
    <t>144</t>
  </si>
  <si>
    <t>140.2</t>
  </si>
  <si>
    <t>148.9</t>
  </si>
  <si>
    <t>129.1</t>
  </si>
  <si>
    <t>145.7</t>
  </si>
  <si>
    <t>134.7</t>
  </si>
  <si>
    <t>125.7</t>
  </si>
  <si>
    <t>116.6</t>
  </si>
  <si>
    <t>108.4</t>
  </si>
  <si>
    <t>105</t>
  </si>
  <si>
    <t>101.2</t>
  </si>
  <si>
    <t>94.8</t>
  </si>
  <si>
    <t>87</t>
  </si>
  <si>
    <t>80.2</t>
  </si>
  <si>
    <t>53.7%</t>
  </si>
  <si>
    <t>55.1%</t>
  </si>
  <si>
    <t>53.5%</t>
  </si>
  <si>
    <t>52.5%</t>
  </si>
  <si>
    <t>48.7%</t>
  </si>
  <si>
    <t>47.4%</t>
  </si>
  <si>
    <t>44.9%</t>
  </si>
  <si>
    <t>42.5%</t>
  </si>
  <si>
    <t>36.6%</t>
  </si>
  <si>
    <t>39.1%</t>
  </si>
  <si>
    <t>27.6</t>
  </si>
  <si>
    <t>33.2</t>
  </si>
  <si>
    <t>29.4</t>
  </si>
  <si>
    <t>39.1</t>
  </si>
  <si>
    <t>50</t>
  </si>
  <si>
    <t>55.3</t>
  </si>
  <si>
    <t>63.6</t>
  </si>
  <si>
    <t>76.7</t>
  </si>
  <si>
    <t>86.3</t>
  </si>
  <si>
    <t>69.6</t>
  </si>
  <si>
    <t>10.2%</t>
  </si>
  <si>
    <t>13.6%</t>
  </si>
  <si>
    <t>12.5%</t>
  </si>
  <si>
    <t>17.6%</t>
  </si>
  <si>
    <t>22.5%</t>
  </si>
  <si>
    <t>25.0%</t>
  </si>
  <si>
    <t>28.2%</t>
  </si>
  <si>
    <t>34.4%</t>
  </si>
  <si>
    <t>36.4%</t>
  </si>
  <si>
    <t>34.0%</t>
  </si>
  <si>
    <t>15.5%</t>
  </si>
  <si>
    <t>13.7%</t>
  </si>
  <si>
    <t>13.8%</t>
  </si>
  <si>
    <t>10.1%</t>
  </si>
  <si>
    <t>5.7%</t>
  </si>
  <si>
    <t>8.2%</t>
  </si>
  <si>
    <t>9.3%</t>
  </si>
  <si>
    <t>10.8%</t>
  </si>
  <si>
    <t>11.4%</t>
  </si>
  <si>
    <t>12.2%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</si>
  <si>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[EBIT / (average balance sheet total including ABS - average trade payables)] * 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</si>
</sst>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%"/>
    <numFmt numFmtId="173" formatCode="0.0"/>
    <numFmt numFmtId="175" formatCode="#,##0.0"/>
    <numFmt numFmtId="177" formatCode="#,##0.0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Fill="1" applyAlignment="1">
      <alignment horizontal="center"/>
    </xf>
    <xf numFmtId="173" fontId="3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/>
    <xf numFmtId="172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72" fontId="3" fillId="0" borderId="0" xfId="0" applyNumberFormat="1" applyFont="1" applyFill="1"/>
    <xf numFmtId="173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10" fontId="3" fillId="0" borderId="0" xfId="0" applyNumberFormat="1" applyFont="1"/>
    <xf numFmtId="175" fontId="3" fillId="0" borderId="0" xfId="0" applyNumberFormat="1" applyFont="1"/>
    <xf numFmtId="175" fontId="3" fillId="0" borderId="0" xfId="0" applyNumberFormat="1" applyFont="1" applyFill="1"/>
    <xf numFmtId="0" fontId="3" fillId="0" borderId="2" xfId="0" applyFont="1" applyBorder="1" applyProtection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75" fontId="3" fillId="0" borderId="4" xfId="0" applyNumberFormat="1" applyFont="1" applyBorder="1"/>
    <xf numFmtId="175" fontId="3" fillId="0" borderId="5" xfId="0" applyNumberFormat="1" applyFont="1" applyBorder="1"/>
    <xf numFmtId="0" fontId="3" fillId="0" borderId="0" xfId="0" applyFont="1" applyBorder="1" applyAlignment="1">
      <alignment horizontal="center"/>
    </xf>
    <xf numFmtId="175" fontId="3" fillId="0" borderId="0" xfId="0" applyNumberFormat="1" applyFont="1" applyBorder="1"/>
    <xf numFmtId="175" fontId="3" fillId="0" borderId="6" xfId="0" applyNumberFormat="1" applyFont="1" applyBorder="1"/>
    <xf numFmtId="175" fontId="3" fillId="0" borderId="0" xfId="0" applyNumberFormat="1" applyFont="1" applyBorder="1" applyAlignment="1">
      <alignment horizontal="center"/>
    </xf>
    <xf numFmtId="175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172" fontId="3" fillId="0" borderId="0" xfId="0" applyNumberFormat="1" applyFont="1" applyBorder="1"/>
    <xf numFmtId="172" fontId="3" fillId="0" borderId="6" xfId="0" applyNumberFormat="1" applyFont="1" applyBorder="1"/>
    <xf numFmtId="0" fontId="3" fillId="0" borderId="7" xfId="0" quotePrefix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" xfId="0" quotePrefix="1" applyFont="1" applyBorder="1"/>
    <xf numFmtId="0" fontId="3" fillId="0" borderId="8" xfId="0" applyFont="1" applyBorder="1" applyAlignment="1">
      <alignment horizontal="center"/>
    </xf>
    <xf numFmtId="177" fontId="3" fillId="0" borderId="0" xfId="0" applyNumberFormat="1" applyFont="1" applyFill="1"/>
    <xf numFmtId="177" fontId="3" fillId="0" borderId="0" xfId="0" applyNumberFormat="1" applyFont="1"/>
    <xf numFmtId="173" fontId="3" fillId="0" borderId="0" xfId="0" applyNumberFormat="1" applyFont="1" applyFill="1" applyAlignment="1">
      <alignment horizontal="right"/>
    </xf>
    <xf numFmtId="173" fontId="3" fillId="0" borderId="0" xfId="0" applyNumberFormat="1" applyFont="1" applyAlignment="1">
      <alignment horizontal="right"/>
    </xf>
    <xf numFmtId="173" fontId="3" fillId="0" borderId="0" xfId="0" quotePrefix="1" applyNumberFormat="1" applyFont="1" applyFill="1" applyAlignment="1">
      <alignment horizontal="right"/>
    </xf>
    <xf numFmtId="173" fontId="3" fillId="0" borderId="0" xfId="0" quotePrefix="1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quotePrefix="1" applyNumberFormat="1" applyFont="1" applyFill="1" applyAlignment="1">
      <alignment horizontal="right"/>
    </xf>
    <xf numFmtId="4" fontId="3" fillId="0" borderId="0" xfId="0" quotePrefix="1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487680</xdr:colOff>
      <xdr:row>0</xdr:row>
      <xdr:rowOff>22860</xdr:rowOff>
    </xdr:from>
    <xdr:to>
      <xdr:col>12</xdr:col>
      <xdr:colOff>0</xdr:colOff>
      <xdr:row>0</xdr:row>
      <xdr:rowOff>373379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8340" y="22860"/>
          <a:ext cx="1777207" cy="3505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EUROTOO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3"/>
      <sheetName val="1030"/>
      <sheetName val="1032"/>
      <sheetName val="1035"/>
      <sheetName val="1036"/>
      <sheetName val="1040"/>
      <sheetName val="1043"/>
      <sheetName val="1053"/>
      <sheetName val="2070"/>
      <sheetName val="3082"/>
      <sheetName val="1031"/>
      <sheetName val="2052"/>
      <sheetName val="1028"/>
      <sheetName val="1041"/>
      <sheetName val="1042"/>
      <sheetName val="1069"/>
    </sheetNames>
    <definedNames>
      <definedName name="euroconver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Q660"/>
  <sheetViews>
    <sheetView showGridLines="0" tabSelected="1"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B50" sqref="B50"/>
    </sheetView>
  </sheetViews>
  <sheetFormatPr baseColWidth="10" defaultRowHeight="13.2" x14ac:dyDescent="0.25"/>
  <cols>
    <col min="1" max="1" width="36.44140625" style="7" customWidth="1"/>
    <col min="2" max="2" width="16.88671875" style="7" customWidth="1"/>
    <col min="3" max="6" width="11.5546875" style="7"/>
    <col min="7" max="12" width="11" style="7" customWidth="1"/>
    <col min="13" max="16" width="11" style="7" hidden="1" customWidth="1"/>
    <col min="17" max="19" width="0" style="7" hidden="1" customWidth="1"/>
    <col min="20" max="16384" width="11.5546875" style="7"/>
  </cols>
  <sheetData>
    <row r="1" spans="1:121" s="60" customFormat="1" ht="30" customHeight="1" x14ac:dyDescent="0.3">
      <c r="A1" s="60" t="s">
        <v>32</v>
      </c>
      <c r="O1" s="61" t="s">
        <v>19</v>
      </c>
      <c r="P1" s="62" t="s">
        <v>20</v>
      </c>
    </row>
    <row r="2" spans="1:1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spans="1:121" x14ac:dyDescent="0.25">
      <c r="A3" s="1" t="s">
        <v>31</v>
      </c>
      <c r="B3" s="1"/>
      <c r="C3" s="1">
        <v>2016</v>
      </c>
      <c r="D3" s="1">
        <v>2015</v>
      </c>
      <c r="E3" s="1">
        <v>2014</v>
      </c>
      <c r="F3" s="1">
        <v>2013</v>
      </c>
      <c r="G3" s="1">
        <v>2012</v>
      </c>
      <c r="H3" s="1">
        <v>2011</v>
      </c>
      <c r="I3" s="1">
        <v>2010</v>
      </c>
      <c r="J3" s="1">
        <v>2009</v>
      </c>
      <c r="K3" s="1">
        <v>2008</v>
      </c>
      <c r="L3" s="1">
        <v>2007</v>
      </c>
      <c r="M3" s="1">
        <v>2006</v>
      </c>
      <c r="N3" s="1">
        <v>2005</v>
      </c>
      <c r="O3" s="3">
        <v>2004</v>
      </c>
      <c r="P3" s="2">
        <v>2003</v>
      </c>
      <c r="Q3" s="1">
        <v>2002</v>
      </c>
      <c r="R3" s="1">
        <v>2001</v>
      </c>
      <c r="S3" s="1">
        <v>2000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</row>
    <row r="4" spans="1:121" x14ac:dyDescent="0.25">
      <c r="N4" s="12"/>
      <c r="O4" s="12"/>
    </row>
    <row r="5" spans="1:121" x14ac:dyDescent="0.25">
      <c r="A5" s="7" t="s">
        <v>33</v>
      </c>
      <c r="B5" s="10" t="s">
        <v>46</v>
      </c>
      <c r="C5" s="45">
        <v>1.665</v>
      </c>
      <c r="D5" s="45">
        <v>1.631</v>
      </c>
      <c r="E5" s="45">
        <v>1.5589999999999999</v>
      </c>
      <c r="F5" s="45">
        <v>1.5229999999999999</v>
      </c>
      <c r="G5" s="45">
        <v>1.504</v>
      </c>
      <c r="H5" s="45">
        <v>1.528</v>
      </c>
      <c r="I5" s="45">
        <v>1.52</v>
      </c>
      <c r="J5" s="45">
        <v>1.6140000000000001</v>
      </c>
      <c r="K5" s="46">
        <v>1.5389999999999999</v>
      </c>
      <c r="L5" s="46">
        <v>1.3720000000000001</v>
      </c>
      <c r="M5" s="13">
        <v>1248</v>
      </c>
      <c r="N5" s="13">
        <v>1167</v>
      </c>
      <c r="O5" s="13">
        <v>1138</v>
      </c>
      <c r="P5" s="13">
        <v>1118</v>
      </c>
      <c r="Q5" s="13">
        <v>1162</v>
      </c>
      <c r="R5" s="13">
        <v>1214</v>
      </c>
      <c r="S5" s="13" t="e">
        <f>+#REF!</f>
        <v>#REF!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121" x14ac:dyDescent="0.25">
      <c r="B6" s="10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121" x14ac:dyDescent="0.25">
      <c r="A7" s="7" t="s">
        <v>47</v>
      </c>
      <c r="B7" s="10" t="s">
        <v>48</v>
      </c>
      <c r="C7" s="7">
        <v>466</v>
      </c>
      <c r="D7" s="7">
        <v>440</v>
      </c>
      <c r="E7" s="7">
        <v>408</v>
      </c>
      <c r="F7" s="7">
        <v>386</v>
      </c>
      <c r="G7" s="7">
        <v>380</v>
      </c>
      <c r="H7" s="7">
        <v>385</v>
      </c>
      <c r="I7" s="7">
        <v>393</v>
      </c>
      <c r="J7" s="7">
        <v>411</v>
      </c>
      <c r="K7" s="7">
        <v>392</v>
      </c>
      <c r="L7" s="14">
        <v>349</v>
      </c>
      <c r="M7" s="14">
        <v>307</v>
      </c>
      <c r="N7" s="14">
        <v>269</v>
      </c>
      <c r="O7" s="14">
        <v>264</v>
      </c>
      <c r="P7" s="14">
        <v>262</v>
      </c>
      <c r="Q7" s="14">
        <v>284</v>
      </c>
      <c r="R7" s="14">
        <v>299</v>
      </c>
      <c r="S7" s="14" t="e">
        <f>ROUND(+#REF!/1.95583,0)</f>
        <v>#REF!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121" x14ac:dyDescent="0.25">
      <c r="B8" s="10"/>
      <c r="L8" s="14"/>
      <c r="M8" s="14"/>
      <c r="N8" s="14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121" s="15" customFormat="1" hidden="1" x14ac:dyDescent="0.25">
      <c r="A9" s="15" t="s">
        <v>23</v>
      </c>
      <c r="B9" s="16"/>
      <c r="C9" s="17">
        <v>0.38400000000000001</v>
      </c>
      <c r="D9" s="17">
        <v>0.371</v>
      </c>
      <c r="E9" s="17">
        <v>0.38400000000000001</v>
      </c>
      <c r="F9" s="17">
        <v>0.35799999999999998</v>
      </c>
      <c r="G9" s="17">
        <v>0.34100000000000003</v>
      </c>
      <c r="H9" s="17">
        <v>0.34300000000000003</v>
      </c>
      <c r="I9" s="17">
        <v>0.35</v>
      </c>
      <c r="J9" s="17">
        <v>0.35799999999999998</v>
      </c>
      <c r="K9" s="17">
        <v>0.35899999999999999</v>
      </c>
      <c r="L9" s="17">
        <v>0.376</v>
      </c>
      <c r="M9" s="17">
        <v>0.377</v>
      </c>
      <c r="N9" s="17">
        <f>(112487-4923)/268635</f>
        <v>0.40040947754387923</v>
      </c>
      <c r="O9" s="17">
        <f>(113406-5445)/264058</f>
        <v>0.40885335797438443</v>
      </c>
      <c r="P9" s="17">
        <f>(104250-3172)/251812</f>
        <v>0.40140263371086365</v>
      </c>
      <c r="Q9" s="17">
        <f>(111715-5328)/274382</f>
        <v>0.38773316033850619</v>
      </c>
      <c r="R9" s="17">
        <f>(116520-5618)/284003</f>
        <v>0.39049587504357347</v>
      </c>
      <c r="S9" s="17">
        <f>(123283-7309)/298812</f>
        <v>0.38811694309465483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121" hidden="1" x14ac:dyDescent="0.25">
      <c r="B10" s="10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121" x14ac:dyDescent="0.25">
      <c r="A11" s="7" t="s">
        <v>29</v>
      </c>
      <c r="B11" s="10" t="s">
        <v>48</v>
      </c>
      <c r="C11" s="47" t="s">
        <v>53</v>
      </c>
      <c r="D11" s="47" t="s">
        <v>54</v>
      </c>
      <c r="E11" s="47" t="s">
        <v>55</v>
      </c>
      <c r="F11" s="49" t="s">
        <v>60</v>
      </c>
      <c r="G11" s="49" t="s">
        <v>61</v>
      </c>
      <c r="H11" s="47" t="s">
        <v>56</v>
      </c>
      <c r="I11" s="49" t="s">
        <v>62</v>
      </c>
      <c r="J11" s="48" t="s">
        <v>57</v>
      </c>
      <c r="K11" s="48" t="s">
        <v>58</v>
      </c>
      <c r="L11" s="48" t="s">
        <v>59</v>
      </c>
      <c r="M11" s="18">
        <v>27.4</v>
      </c>
      <c r="N11" s="18">
        <v>26.1</v>
      </c>
      <c r="O11" s="18">
        <v>25.8</v>
      </c>
      <c r="P11" s="18">
        <f>6</f>
        <v>6</v>
      </c>
      <c r="Q11" s="18">
        <f>10.9+8.3</f>
        <v>19.200000000000003</v>
      </c>
      <c r="R11" s="18">
        <f>14.5+8.9</f>
        <v>23.4</v>
      </c>
      <c r="S11" s="18" t="e">
        <f>ROUND(+#REF!/1.95583,1)</f>
        <v>#REF!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121" hidden="1" x14ac:dyDescent="0.25">
      <c r="B12" s="1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121" hidden="1" x14ac:dyDescent="0.25">
      <c r="A13" s="7" t="s">
        <v>7</v>
      </c>
      <c r="B13" s="10" t="s">
        <v>30</v>
      </c>
      <c r="C13" s="18">
        <v>11.3</v>
      </c>
      <c r="D13" s="18">
        <v>11.3</v>
      </c>
      <c r="E13" s="18">
        <v>11.3</v>
      </c>
      <c r="F13" s="18">
        <v>11.3</v>
      </c>
      <c r="G13" s="18">
        <v>11.2</v>
      </c>
      <c r="H13" s="18">
        <v>11.1</v>
      </c>
      <c r="I13" s="18">
        <v>12.1</v>
      </c>
      <c r="J13" s="18">
        <v>11.6</v>
      </c>
      <c r="K13" s="18">
        <v>11.2</v>
      </c>
      <c r="L13" s="18">
        <v>10.9</v>
      </c>
      <c r="M13" s="18">
        <v>10.8</v>
      </c>
      <c r="N13" s="18">
        <v>10.9</v>
      </c>
      <c r="O13" s="18">
        <v>10.4</v>
      </c>
      <c r="P13" s="18">
        <v>10.7</v>
      </c>
      <c r="Q13" s="18">
        <v>10.9</v>
      </c>
      <c r="R13" s="18">
        <v>14.5</v>
      </c>
      <c r="S13" s="18" t="e">
        <f>ROUND(+#REF!/1.95583,1)</f>
        <v>#REF!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121" x14ac:dyDescent="0.25">
      <c r="A14" s="7" t="s">
        <v>31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121" x14ac:dyDescent="0.25">
      <c r="B15" s="1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121" hidden="1" x14ac:dyDescent="0.25">
      <c r="A16" s="7" t="s">
        <v>28</v>
      </c>
      <c r="B16" s="10" t="s">
        <v>30</v>
      </c>
      <c r="C16" s="18">
        <v>31.6</v>
      </c>
      <c r="D16" s="18">
        <v>26.1</v>
      </c>
      <c r="E16" s="18">
        <v>24.8</v>
      </c>
      <c r="F16" s="18">
        <v>18.2</v>
      </c>
      <c r="G16" s="18">
        <f>+G11-G13</f>
        <v>42864.800000000003</v>
      </c>
      <c r="H16" s="18" t="e">
        <f>+H11-H13</f>
        <v>#VALUE!</v>
      </c>
      <c r="I16" s="18">
        <f t="shared" ref="I16:N16" si="0">+I11-I13</f>
        <v>42963.9</v>
      </c>
      <c r="J16" s="18" t="e">
        <f t="shared" si="0"/>
        <v>#VALUE!</v>
      </c>
      <c r="K16" s="18" t="e">
        <f t="shared" si="0"/>
        <v>#VALUE!</v>
      </c>
      <c r="L16" s="18" t="e">
        <f t="shared" si="0"/>
        <v>#VALUE!</v>
      </c>
      <c r="M16" s="18">
        <f t="shared" si="0"/>
        <v>16.599999999999998</v>
      </c>
      <c r="N16" s="18">
        <f t="shared" si="0"/>
        <v>15.200000000000001</v>
      </c>
      <c r="O16" s="18">
        <v>15.4</v>
      </c>
      <c r="P16" s="18">
        <f>+P11-P13</f>
        <v>-4.6999999999999993</v>
      </c>
      <c r="Q16" s="18">
        <f>+Q11-Q13</f>
        <v>8.3000000000000025</v>
      </c>
      <c r="R16" s="18">
        <f>+R11-R13</f>
        <v>8.8999999999999986</v>
      </c>
      <c r="S16" s="18" t="e">
        <f>ROUND(+#REF!/1.95583,1)</f>
        <v>#REF!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120" hidden="1" x14ac:dyDescent="0.25">
      <c r="A17" s="18"/>
      <c r="B17" s="1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120" hidden="1" x14ac:dyDescent="0.25">
      <c r="A18" s="7" t="s">
        <v>1</v>
      </c>
      <c r="B18" s="10"/>
      <c r="C18" s="8">
        <f t="shared" ref="C18:H18" si="1">ROUND(+C16/C7,3)</f>
        <v>6.8000000000000005E-2</v>
      </c>
      <c r="D18" s="8">
        <f t="shared" si="1"/>
        <v>5.8999999999999997E-2</v>
      </c>
      <c r="E18" s="8">
        <f t="shared" si="1"/>
        <v>6.0999999999999999E-2</v>
      </c>
      <c r="F18" s="8">
        <f t="shared" si="1"/>
        <v>4.7E-2</v>
      </c>
      <c r="G18" s="8">
        <f t="shared" si="1"/>
        <v>112.80200000000001</v>
      </c>
      <c r="H18" s="8" t="e">
        <f t="shared" si="1"/>
        <v>#VALUE!</v>
      </c>
      <c r="I18" s="8">
        <f t="shared" ref="I18:N18" si="2">ROUND(+I16/I7,3)</f>
        <v>109.32299999999999</v>
      </c>
      <c r="J18" s="8" t="e">
        <f t="shared" si="2"/>
        <v>#VALUE!</v>
      </c>
      <c r="K18" s="8" t="e">
        <f t="shared" si="2"/>
        <v>#VALUE!</v>
      </c>
      <c r="L18" s="8" t="e">
        <f t="shared" si="2"/>
        <v>#VALUE!</v>
      </c>
      <c r="M18" s="8">
        <f t="shared" si="2"/>
        <v>5.3999999999999999E-2</v>
      </c>
      <c r="N18" s="8">
        <f t="shared" si="2"/>
        <v>5.7000000000000002E-2</v>
      </c>
      <c r="O18" s="8">
        <v>5.8000000000000003E-2</v>
      </c>
      <c r="P18" s="8">
        <f>ROUND(+P16/P7,3)</f>
        <v>-1.7999999999999999E-2</v>
      </c>
      <c r="Q18" s="8">
        <f>ROUND(+Q16/Q7,3)</f>
        <v>2.9000000000000001E-2</v>
      </c>
      <c r="R18" s="8">
        <f>ROUND(+R16/R7,3)</f>
        <v>0.03</v>
      </c>
      <c r="S18" s="8" t="e">
        <f>ROUND(+S16/S7,3)</f>
        <v>#REF!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120" hidden="1" x14ac:dyDescent="0.25">
      <c r="A19" s="7" t="s">
        <v>2</v>
      </c>
      <c r="B19" s="10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120" hidden="1" x14ac:dyDescent="0.25">
      <c r="B20" s="10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120" hidden="1" x14ac:dyDescent="0.25">
      <c r="A21" s="7" t="s">
        <v>22</v>
      </c>
      <c r="B21" s="10" t="s">
        <v>30</v>
      </c>
      <c r="C21" s="5">
        <v>31.1</v>
      </c>
      <c r="D21" s="5">
        <v>25.3</v>
      </c>
      <c r="E21" s="5">
        <v>23.9</v>
      </c>
      <c r="F21" s="5">
        <v>15.9</v>
      </c>
      <c r="G21" s="5">
        <v>8.3000000000000007</v>
      </c>
      <c r="H21" s="18">
        <v>12.3</v>
      </c>
      <c r="I21" s="18">
        <v>14.2</v>
      </c>
      <c r="J21" s="18">
        <v>17.399999999999999</v>
      </c>
      <c r="K21" s="18">
        <v>17.7</v>
      </c>
      <c r="L21" s="18">
        <v>16.600000000000001</v>
      </c>
      <c r="M21" s="18">
        <v>14.6</v>
      </c>
      <c r="N21" s="18">
        <v>13.5</v>
      </c>
      <c r="O21" s="18">
        <v>12.9</v>
      </c>
      <c r="P21" s="18">
        <v>-7.4</v>
      </c>
      <c r="Q21" s="18">
        <v>5.2</v>
      </c>
      <c r="R21" s="18">
        <v>4.5999999999999996</v>
      </c>
      <c r="S21" s="18" t="e">
        <f>ROUND(+#REF!/1.95583,1)</f>
        <v>#REF!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120" hidden="1" x14ac:dyDescent="0.25">
      <c r="A22" s="7" t="s">
        <v>21</v>
      </c>
      <c r="B22" s="10"/>
      <c r="C22" s="5"/>
      <c r="D22" s="5"/>
      <c r="E22" s="5"/>
      <c r="F22" s="5"/>
      <c r="G22" s="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120" hidden="1" x14ac:dyDescent="0.25">
      <c r="A23" s="18"/>
      <c r="B23" s="10"/>
      <c r="C23" s="5"/>
      <c r="D23" s="5"/>
      <c r="E23" s="5"/>
      <c r="F23" s="5"/>
      <c r="G23" s="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120" hidden="1" x14ac:dyDescent="0.25">
      <c r="A24" s="7" t="s">
        <v>0</v>
      </c>
      <c r="B24" s="10" t="s">
        <v>30</v>
      </c>
      <c r="C24" s="5">
        <v>9.5</v>
      </c>
      <c r="D24" s="5">
        <v>7.1</v>
      </c>
      <c r="E24" s="5">
        <v>6.6</v>
      </c>
      <c r="F24" s="5">
        <v>3.9</v>
      </c>
      <c r="G24" s="5">
        <f>3.4-1.2</f>
        <v>2.2000000000000002</v>
      </c>
      <c r="H24" s="18">
        <v>3.6</v>
      </c>
      <c r="I24" s="18">
        <f>4.6-0.2</f>
        <v>4.3999999999999995</v>
      </c>
      <c r="J24" s="18">
        <f>6.8-1.4</f>
        <v>5.4</v>
      </c>
      <c r="K24" s="18">
        <v>5.6</v>
      </c>
      <c r="L24" s="18">
        <v>4.4000000000000004</v>
      </c>
      <c r="M24" s="18">
        <v>4.2</v>
      </c>
      <c r="N24" s="18">
        <v>5.0999999999999996</v>
      </c>
      <c r="O24" s="18">
        <v>5.0999999999999996</v>
      </c>
      <c r="P24" s="18">
        <v>0</v>
      </c>
      <c r="Q24" s="18">
        <v>2.5</v>
      </c>
      <c r="R24" s="18">
        <v>1.6</v>
      </c>
      <c r="S24" s="18" t="e">
        <f>ROUND(+#REF!/1.95583,1)</f>
        <v>#REF!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120" hidden="1" x14ac:dyDescent="0.25">
      <c r="B25" s="10"/>
      <c r="C25" s="5"/>
      <c r="D25" s="5"/>
      <c r="E25" s="5"/>
      <c r="F25" s="5"/>
      <c r="G25" s="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120" x14ac:dyDescent="0.25">
      <c r="A26" s="7" t="s">
        <v>51</v>
      </c>
      <c r="B26" s="10" t="s">
        <v>48</v>
      </c>
      <c r="C26" s="49" t="s">
        <v>63</v>
      </c>
      <c r="D26" s="49" t="s">
        <v>64</v>
      </c>
      <c r="E26" s="49" t="s">
        <v>65</v>
      </c>
      <c r="F26" s="49" t="s">
        <v>66</v>
      </c>
      <c r="G26" s="49" t="s">
        <v>67</v>
      </c>
      <c r="H26" s="50" t="s">
        <v>68</v>
      </c>
      <c r="I26" s="50" t="s">
        <v>69</v>
      </c>
      <c r="J26" s="50" t="s">
        <v>66</v>
      </c>
      <c r="K26" s="50" t="s">
        <v>70</v>
      </c>
      <c r="L26" s="50" t="s">
        <v>71</v>
      </c>
      <c r="M26" s="18">
        <f t="shared" ref="E26:O26" si="3">+M21-M24</f>
        <v>10.399999999999999</v>
      </c>
      <c r="N26" s="18">
        <f t="shared" si="3"/>
        <v>8.4</v>
      </c>
      <c r="O26" s="18">
        <f t="shared" si="3"/>
        <v>7.8000000000000007</v>
      </c>
      <c r="P26" s="18">
        <v>-7.7</v>
      </c>
      <c r="Q26" s="18">
        <v>2.2999999999999998</v>
      </c>
      <c r="R26" s="18">
        <v>2.8</v>
      </c>
      <c r="S26" s="18" t="e">
        <f>ROUND(+#REF!/1.95583,1)</f>
        <v>#REF!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120" x14ac:dyDescent="0.25">
      <c r="B27" s="10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18"/>
      <c r="N27" s="18"/>
      <c r="O27" s="18"/>
      <c r="P27" s="18"/>
      <c r="Q27" s="18"/>
      <c r="R27" s="18"/>
      <c r="S27" s="18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120" hidden="1" x14ac:dyDescent="0.25">
      <c r="A28" s="7" t="s">
        <v>24</v>
      </c>
      <c r="B28" s="10" t="s">
        <v>30</v>
      </c>
      <c r="C28" s="47">
        <v>35.299999999999997</v>
      </c>
      <c r="D28" s="47">
        <v>30.5</v>
      </c>
      <c r="E28" s="47">
        <v>27.1</v>
      </c>
      <c r="F28" s="47">
        <v>23.1</v>
      </c>
      <c r="G28" s="47">
        <v>18.5</v>
      </c>
      <c r="H28" s="48">
        <v>21.1</v>
      </c>
      <c r="I28" s="48">
        <v>21.8</v>
      </c>
      <c r="J28" s="48">
        <v>25.1</v>
      </c>
      <c r="K28" s="48">
        <v>25.7</v>
      </c>
      <c r="L28" s="48">
        <v>20</v>
      </c>
      <c r="M28" s="18">
        <v>17.600000000000001</v>
      </c>
      <c r="N28" s="18">
        <v>17.8</v>
      </c>
      <c r="O28" s="18">
        <v>24.8</v>
      </c>
      <c r="P28" s="18">
        <v>3.9</v>
      </c>
      <c r="Q28" s="18">
        <v>13.2</v>
      </c>
      <c r="R28" s="18">
        <v>17.600000000000001</v>
      </c>
      <c r="S28" s="18" t="e">
        <f>ROUND(+#REF!/1.95583,1)</f>
        <v>#REF!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120" hidden="1" x14ac:dyDescent="0.25">
      <c r="B29" s="10"/>
      <c r="C29" s="47"/>
      <c r="D29" s="47"/>
      <c r="E29" s="47"/>
      <c r="F29" s="47"/>
      <c r="G29" s="47"/>
      <c r="H29" s="48"/>
      <c r="I29" s="48"/>
      <c r="J29" s="48"/>
      <c r="K29" s="48"/>
      <c r="L29" s="48"/>
      <c r="M29" s="18"/>
      <c r="N29" s="18"/>
      <c r="O29" s="18"/>
      <c r="P29" s="18"/>
      <c r="Q29" s="18"/>
      <c r="R29" s="18"/>
      <c r="S29" s="18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120" x14ac:dyDescent="0.25">
      <c r="A30" s="7" t="s">
        <v>34</v>
      </c>
      <c r="B30" s="10" t="s">
        <v>48</v>
      </c>
      <c r="C30" s="49" t="s">
        <v>56</v>
      </c>
      <c r="D30" s="49" t="s">
        <v>72</v>
      </c>
      <c r="E30" s="49" t="s">
        <v>73</v>
      </c>
      <c r="F30" s="49" t="s">
        <v>74</v>
      </c>
      <c r="G30" s="49" t="s">
        <v>75</v>
      </c>
      <c r="H30" s="50" t="s">
        <v>76</v>
      </c>
      <c r="I30" s="50" t="s">
        <v>77</v>
      </c>
      <c r="J30" s="49" t="s">
        <v>70</v>
      </c>
      <c r="K30" s="50" t="s">
        <v>78</v>
      </c>
      <c r="L30" s="50" t="s">
        <v>79</v>
      </c>
      <c r="M30" s="18">
        <v>7.7</v>
      </c>
      <c r="N30" s="18">
        <v>5.8</v>
      </c>
      <c r="O30" s="18">
        <v>6.6</v>
      </c>
      <c r="P30" s="18">
        <v>6.4</v>
      </c>
      <c r="Q30" s="18">
        <v>8.4</v>
      </c>
      <c r="R30" s="18">
        <v>8.6</v>
      </c>
      <c r="S30" s="18" t="e">
        <f>ROUND(+#REF!/1.95583,1)</f>
        <v>#REF!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120" x14ac:dyDescent="0.25">
      <c r="B31" s="10"/>
      <c r="C31" s="5"/>
      <c r="D31" s="5"/>
      <c r="E31" s="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120" x14ac:dyDescent="0.25">
      <c r="A32" s="7" t="s">
        <v>35</v>
      </c>
      <c r="B32" s="10" t="s">
        <v>49</v>
      </c>
      <c r="C32" s="51" t="s">
        <v>80</v>
      </c>
      <c r="D32" s="51" t="s">
        <v>80</v>
      </c>
      <c r="E32" s="51" t="s">
        <v>80</v>
      </c>
      <c r="F32" s="51" t="s">
        <v>80</v>
      </c>
      <c r="G32" s="51" t="s">
        <v>81</v>
      </c>
      <c r="H32" s="51" t="s">
        <v>82</v>
      </c>
      <c r="I32" s="51" t="s">
        <v>83</v>
      </c>
      <c r="J32" s="51" t="s">
        <v>84</v>
      </c>
      <c r="K32" s="52" t="s">
        <v>85</v>
      </c>
      <c r="L32" s="52" t="s">
        <v>86</v>
      </c>
      <c r="M32" s="13">
        <v>6338389</v>
      </c>
      <c r="N32" s="13">
        <v>6303316</v>
      </c>
      <c r="O32" s="13">
        <v>6277965</v>
      </c>
      <c r="P32" s="13">
        <v>6265203</v>
      </c>
      <c r="Q32" s="13">
        <v>6254233</v>
      </c>
      <c r="R32" s="13">
        <v>6244241</v>
      </c>
      <c r="S32" s="13" t="e">
        <f ca="1">[1]!euroconvert(+#REF!,"DEM","DEM")</f>
        <v>#NAME?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</row>
    <row r="33" spans="1:104" x14ac:dyDescent="0.25">
      <c r="B33" s="10"/>
      <c r="C33" s="15"/>
      <c r="D33" s="15"/>
      <c r="E33" s="15"/>
      <c r="F33" s="15"/>
      <c r="G33" s="15"/>
      <c r="H33" s="15"/>
      <c r="I33" s="15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104" x14ac:dyDescent="0.25">
      <c r="A34" s="7" t="s">
        <v>36</v>
      </c>
      <c r="B34" s="10" t="s">
        <v>50</v>
      </c>
      <c r="C34" s="45">
        <v>10.202999999999999</v>
      </c>
      <c r="D34" s="45">
        <v>9.234</v>
      </c>
      <c r="E34" s="45">
        <v>9.2469999999999999</v>
      </c>
      <c r="F34" s="45">
        <v>6.8129999999999997</v>
      </c>
      <c r="G34" s="45">
        <v>5.0220000000000002</v>
      </c>
      <c r="H34" s="45">
        <v>4.9569999999999999</v>
      </c>
      <c r="I34" s="45">
        <v>4.899</v>
      </c>
      <c r="J34" s="45">
        <v>4.8380000000000001</v>
      </c>
      <c r="K34" s="45">
        <v>4.8099999999999996</v>
      </c>
      <c r="L34" s="45">
        <v>4.2069999999999999</v>
      </c>
      <c r="M34" s="6">
        <f t="shared" ref="I34:N34" si="4">ROUND(+M32*M36/1000,0)</f>
        <v>3803</v>
      </c>
      <c r="N34" s="6">
        <f t="shared" si="4"/>
        <v>3152</v>
      </c>
      <c r="O34" s="13">
        <f>+O32*0.2/1000</f>
        <v>1255.5930000000001</v>
      </c>
      <c r="P34" s="13">
        <v>0</v>
      </c>
      <c r="Q34" s="13">
        <v>2502</v>
      </c>
      <c r="R34" s="13">
        <v>2498</v>
      </c>
      <c r="S34" s="13" t="e">
        <f>ROUND(+#REF!/1.95583,1)</f>
        <v>#REF!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104" x14ac:dyDescent="0.25">
      <c r="B35" s="10"/>
      <c r="C35" s="15"/>
      <c r="D35" s="15"/>
      <c r="E35" s="15"/>
      <c r="F35" s="15"/>
      <c r="G35" s="15"/>
      <c r="H35" s="15"/>
      <c r="I35" s="15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104" x14ac:dyDescent="0.25">
      <c r="A36" s="7" t="s">
        <v>37</v>
      </c>
      <c r="B36" s="10" t="s">
        <v>6</v>
      </c>
      <c r="C36" s="53" t="s">
        <v>87</v>
      </c>
      <c r="D36" s="53" t="s">
        <v>88</v>
      </c>
      <c r="E36" s="53" t="s">
        <v>88</v>
      </c>
      <c r="F36" s="53" t="s">
        <v>89</v>
      </c>
      <c r="G36" s="53" t="s">
        <v>90</v>
      </c>
      <c r="H36" s="53" t="s">
        <v>90</v>
      </c>
      <c r="I36" s="53" t="s">
        <v>90</v>
      </c>
      <c r="J36" s="53" t="s">
        <v>90</v>
      </c>
      <c r="K36" s="54" t="s">
        <v>90</v>
      </c>
      <c r="L36" s="54" t="s">
        <v>91</v>
      </c>
      <c r="M36" s="19">
        <v>0.6</v>
      </c>
      <c r="N36" s="19">
        <v>0.5</v>
      </c>
      <c r="O36" s="19">
        <f>ROUND(+O34*1000/O32,2)</f>
        <v>0.2</v>
      </c>
      <c r="P36" s="19">
        <f>ROUND(+P34*1000/P32,2)</f>
        <v>0</v>
      </c>
      <c r="Q36" s="19">
        <f>ROUND(+Q34*1000/Q32,2)</f>
        <v>0.4</v>
      </c>
      <c r="R36" s="19">
        <f>ROUND(+R34*1000/R32,2)</f>
        <v>0.4</v>
      </c>
      <c r="S36" s="19" t="e">
        <f>ROUND(+#REF!/1.95583,2)</f>
        <v>#REF!</v>
      </c>
      <c r="T36" s="19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</row>
    <row r="37" spans="1:104" x14ac:dyDescent="0.25">
      <c r="B37" s="10"/>
      <c r="C37" s="55"/>
      <c r="D37" s="55"/>
      <c r="E37" s="55"/>
      <c r="F37" s="56"/>
      <c r="G37" s="56"/>
      <c r="H37" s="56"/>
      <c r="I37" s="56"/>
      <c r="J37" s="56"/>
      <c r="K37" s="56"/>
      <c r="L37" s="56"/>
      <c r="M37" s="19"/>
      <c r="N37" s="19"/>
      <c r="O37" s="19"/>
      <c r="P37" s="19"/>
      <c r="Q37" s="19"/>
      <c r="R37" s="19"/>
      <c r="S37" s="19"/>
      <c r="T37" s="19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</row>
    <row r="38" spans="1:104" x14ac:dyDescent="0.25">
      <c r="A38" s="7" t="s">
        <v>38</v>
      </c>
      <c r="B38" s="10" t="s">
        <v>6</v>
      </c>
      <c r="C38" s="53" t="s">
        <v>92</v>
      </c>
      <c r="D38" s="53" t="s">
        <v>93</v>
      </c>
      <c r="E38" s="53" t="s">
        <v>94</v>
      </c>
      <c r="F38" s="53" t="s">
        <v>95</v>
      </c>
      <c r="G38" s="53" t="s">
        <v>96</v>
      </c>
      <c r="H38" s="53" t="s">
        <v>97</v>
      </c>
      <c r="I38" s="53" t="s">
        <v>98</v>
      </c>
      <c r="J38" s="53" t="s">
        <v>99</v>
      </c>
      <c r="K38" s="54" t="s">
        <v>100</v>
      </c>
      <c r="L38" s="54" t="s">
        <v>101</v>
      </c>
      <c r="M38" s="19">
        <v>1.64</v>
      </c>
      <c r="N38" s="19">
        <v>1.33</v>
      </c>
      <c r="O38" s="19">
        <v>1.24</v>
      </c>
      <c r="P38" s="19">
        <v>-1.23</v>
      </c>
      <c r="Q38" s="19"/>
      <c r="R38" s="19"/>
      <c r="S38" s="19"/>
      <c r="T38" s="19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</row>
    <row r="39" spans="1:104" x14ac:dyDescent="0.25">
      <c r="B39" s="10"/>
      <c r="C39" s="55"/>
      <c r="D39" s="55"/>
      <c r="E39" s="55"/>
      <c r="F39" s="56"/>
      <c r="G39" s="56"/>
      <c r="H39" s="56"/>
      <c r="I39" s="56"/>
      <c r="J39" s="56"/>
      <c r="K39" s="56"/>
      <c r="L39" s="56"/>
      <c r="M39" s="19"/>
      <c r="N39" s="19"/>
      <c r="O39" s="19"/>
      <c r="P39" s="19"/>
      <c r="Q39" s="19"/>
      <c r="R39" s="19"/>
      <c r="S39" s="19"/>
      <c r="T39" s="1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</row>
    <row r="40" spans="1:104" x14ac:dyDescent="0.25">
      <c r="A40" s="7" t="s">
        <v>39</v>
      </c>
      <c r="B40" s="10" t="s">
        <v>48</v>
      </c>
      <c r="C40" s="49" t="s">
        <v>102</v>
      </c>
      <c r="D40" s="49" t="s">
        <v>103</v>
      </c>
      <c r="E40" s="49" t="s">
        <v>104</v>
      </c>
      <c r="F40" s="50" t="s">
        <v>105</v>
      </c>
      <c r="G40" s="50" t="s">
        <v>106</v>
      </c>
      <c r="H40" s="50" t="s">
        <v>107</v>
      </c>
      <c r="I40" s="50" t="s">
        <v>108</v>
      </c>
      <c r="J40" s="50" t="s">
        <v>109</v>
      </c>
      <c r="K40" s="50" t="s">
        <v>110</v>
      </c>
      <c r="L40" s="50" t="s">
        <v>111</v>
      </c>
      <c r="M40" s="18">
        <v>66.7</v>
      </c>
      <c r="N40" s="18">
        <v>68.8</v>
      </c>
      <c r="O40" s="18">
        <v>73.7</v>
      </c>
      <c r="P40" s="18">
        <v>57.3</v>
      </c>
      <c r="Q40" s="18">
        <v>63.8</v>
      </c>
      <c r="R40" s="18">
        <v>66.3</v>
      </c>
      <c r="S40" s="18" t="e">
        <f>ROUND(+#REF!/1.95583,1)</f>
        <v>#REF!</v>
      </c>
      <c r="T40" s="18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104" x14ac:dyDescent="0.25">
      <c r="B41" s="10"/>
      <c r="C41" s="47"/>
      <c r="D41" s="47"/>
      <c r="E41" s="47"/>
      <c r="F41" s="48"/>
      <c r="G41" s="48"/>
      <c r="H41" s="48"/>
      <c r="I41" s="48"/>
      <c r="J41" s="48"/>
      <c r="K41" s="48"/>
      <c r="L41" s="48"/>
      <c r="M41" s="18"/>
      <c r="N41" s="18"/>
      <c r="O41" s="18"/>
      <c r="P41" s="18"/>
      <c r="Q41" s="18"/>
      <c r="R41" s="18"/>
      <c r="S41" s="18"/>
      <c r="T41" s="18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104" x14ac:dyDescent="0.25">
      <c r="A42" s="7" t="s">
        <v>40</v>
      </c>
      <c r="B42" s="10" t="s">
        <v>48</v>
      </c>
      <c r="C42" s="50" t="s">
        <v>112</v>
      </c>
      <c r="D42" s="50" t="s">
        <v>113</v>
      </c>
      <c r="E42" s="50" t="s">
        <v>114</v>
      </c>
      <c r="F42" s="50" t="s">
        <v>115</v>
      </c>
      <c r="G42" s="50" t="s">
        <v>116</v>
      </c>
      <c r="H42" s="50" t="s">
        <v>117</v>
      </c>
      <c r="I42" s="50" t="s">
        <v>118</v>
      </c>
      <c r="J42" s="50" t="s">
        <v>119</v>
      </c>
      <c r="K42" s="50" t="s">
        <v>120</v>
      </c>
      <c r="L42" s="50" t="s">
        <v>121</v>
      </c>
      <c r="M42" s="18">
        <f>174-66.7</f>
        <v>107.3</v>
      </c>
      <c r="N42" s="18">
        <v>95</v>
      </c>
      <c r="O42" s="18">
        <v>61.4</v>
      </c>
      <c r="P42" s="18">
        <v>59.8</v>
      </c>
      <c r="Q42" s="18">
        <v>68.400000000000006</v>
      </c>
      <c r="R42" s="18">
        <v>63.7</v>
      </c>
      <c r="S42" s="18" t="e">
        <f>ROUND(+#REF!/1.95583,1)</f>
        <v>#REF!</v>
      </c>
      <c r="T42" s="18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104" x14ac:dyDescent="0.25">
      <c r="B43" s="1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104" x14ac:dyDescent="0.25">
      <c r="A44" s="7" t="s">
        <v>41</v>
      </c>
      <c r="B44" s="10" t="s">
        <v>48</v>
      </c>
      <c r="C44" s="49" t="s">
        <v>122</v>
      </c>
      <c r="D44" s="49" t="s">
        <v>123</v>
      </c>
      <c r="E44" s="49" t="s">
        <v>124</v>
      </c>
      <c r="F44" s="49" t="s">
        <v>125</v>
      </c>
      <c r="G44" s="50" t="s">
        <v>126</v>
      </c>
      <c r="H44" s="50" t="s">
        <v>127</v>
      </c>
      <c r="I44" s="50" t="s">
        <v>128</v>
      </c>
      <c r="J44" s="50" t="s">
        <v>129</v>
      </c>
      <c r="K44" s="50" t="s">
        <v>130</v>
      </c>
      <c r="L44" s="50" t="s">
        <v>131</v>
      </c>
      <c r="M44" s="18">
        <v>70.400000000000006</v>
      </c>
      <c r="N44" s="18">
        <v>62.7</v>
      </c>
      <c r="O44" s="18">
        <v>55.125</v>
      </c>
      <c r="P44" s="18">
        <f>27.789*0+31.5</f>
        <v>31.5</v>
      </c>
      <c r="Q44" s="18">
        <f>38.2*0+39.8</f>
        <v>39.799999999999997</v>
      </c>
      <c r="R44" s="18">
        <f>38.7*0+41</f>
        <v>41</v>
      </c>
      <c r="S44" s="18" t="e">
        <f>ROUND(+#REF!/1.95583,1)*0+41.8</f>
        <v>#REF!</v>
      </c>
      <c r="T44" s="18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104" x14ac:dyDescent="0.25">
      <c r="B45" s="10"/>
      <c r="C45" s="57"/>
      <c r="D45" s="57"/>
      <c r="E45" s="57"/>
      <c r="F45" s="57"/>
      <c r="G45" s="57"/>
      <c r="H45" s="57"/>
      <c r="I45" s="57"/>
      <c r="J45" s="57"/>
      <c r="K45" s="57"/>
      <c r="L45" s="57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104" x14ac:dyDescent="0.25">
      <c r="A46" s="7" t="s">
        <v>42</v>
      </c>
      <c r="B46" s="10"/>
      <c r="C46" s="58" t="s">
        <v>132</v>
      </c>
      <c r="D46" s="58" t="s">
        <v>133</v>
      </c>
      <c r="E46" s="58" t="s">
        <v>134</v>
      </c>
      <c r="F46" s="58" t="s">
        <v>135</v>
      </c>
      <c r="G46" s="58" t="s">
        <v>136</v>
      </c>
      <c r="H46" s="58" t="s">
        <v>137</v>
      </c>
      <c r="I46" s="58" t="s">
        <v>138</v>
      </c>
      <c r="J46" s="58" t="s">
        <v>139</v>
      </c>
      <c r="K46" s="58" t="s">
        <v>140</v>
      </c>
      <c r="L46" s="58" t="s">
        <v>141</v>
      </c>
      <c r="M46" s="8">
        <f t="shared" ref="J46:O46" si="5">ROUND(+(M44)/(+M65),3)</f>
        <v>0.40500000000000003</v>
      </c>
      <c r="N46" s="8">
        <f t="shared" si="5"/>
        <v>0.38100000000000001</v>
      </c>
      <c r="O46" s="8">
        <f t="shared" si="5"/>
        <v>0.34300000000000003</v>
      </c>
      <c r="P46" s="8">
        <f>ROUND(+(P44)/(+P65),3)-0.001</f>
        <v>0.221</v>
      </c>
      <c r="Q46" s="8">
        <f>ROUND(+(Q44)/(+Q65),3)</f>
        <v>0.255</v>
      </c>
      <c r="R46" s="8">
        <f>ROUND(+(R44)/(+R65),3)</f>
        <v>0.252</v>
      </c>
      <c r="S46" s="8" t="e">
        <f>ROUND(+(S44)/(+S65),3)</f>
        <v>#REF!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104" x14ac:dyDescent="0.25">
      <c r="B47" s="10"/>
      <c r="C47" s="57"/>
      <c r="D47" s="57"/>
      <c r="E47" s="57"/>
      <c r="F47" s="57"/>
      <c r="G47" s="57"/>
      <c r="H47" s="57"/>
      <c r="I47" s="57"/>
      <c r="J47" s="57"/>
      <c r="K47" s="57"/>
      <c r="L47" s="57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104" x14ac:dyDescent="0.25">
      <c r="A48" s="7" t="s">
        <v>43</v>
      </c>
      <c r="B48" s="10" t="s">
        <v>48</v>
      </c>
      <c r="C48" s="50" t="s">
        <v>142</v>
      </c>
      <c r="D48" s="50" t="s">
        <v>143</v>
      </c>
      <c r="E48" s="50" t="s">
        <v>144</v>
      </c>
      <c r="F48" s="50" t="s">
        <v>145</v>
      </c>
      <c r="G48" s="50" t="s">
        <v>146</v>
      </c>
      <c r="H48" s="50" t="s">
        <v>147</v>
      </c>
      <c r="I48" s="50" t="s">
        <v>148</v>
      </c>
      <c r="J48" s="50" t="s">
        <v>149</v>
      </c>
      <c r="K48" s="50" t="s">
        <v>150</v>
      </c>
      <c r="L48" s="59" t="s">
        <v>151</v>
      </c>
      <c r="M48" s="7">
        <f>8.8+40.7</f>
        <v>49.5</v>
      </c>
      <c r="N48" s="7">
        <f>11+33.5</f>
        <v>44.5</v>
      </c>
      <c r="O48" s="7">
        <v>28.8</v>
      </c>
      <c r="P48" s="7">
        <v>42.7</v>
      </c>
      <c r="Q48" s="7">
        <v>42.5</v>
      </c>
      <c r="R48" s="7">
        <v>46.8</v>
      </c>
      <c r="S48" s="18" t="e">
        <f>ROUND(+#REF!/1.95583,1)</f>
        <v>#REF!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5">
      <c r="B49" s="10"/>
      <c r="C49" s="57"/>
      <c r="D49" s="57"/>
      <c r="E49" s="57"/>
      <c r="F49" s="57"/>
      <c r="G49" s="57"/>
      <c r="H49" s="57"/>
      <c r="I49" s="57"/>
      <c r="J49" s="57"/>
      <c r="K49" s="57"/>
      <c r="L49" s="57"/>
      <c r="S49" s="18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5.6" x14ac:dyDescent="0.25">
      <c r="A50" s="7" t="s">
        <v>44</v>
      </c>
      <c r="B50" s="10"/>
      <c r="C50" s="58" t="s">
        <v>152</v>
      </c>
      <c r="D50" s="58" t="s">
        <v>153</v>
      </c>
      <c r="E50" s="58" t="s">
        <v>154</v>
      </c>
      <c r="F50" s="58" t="s">
        <v>155</v>
      </c>
      <c r="G50" s="58" t="s">
        <v>156</v>
      </c>
      <c r="H50" s="58" t="s">
        <v>157</v>
      </c>
      <c r="I50" s="58" t="s">
        <v>158</v>
      </c>
      <c r="J50" s="58" t="s">
        <v>159</v>
      </c>
      <c r="K50" s="58" t="s">
        <v>160</v>
      </c>
      <c r="L50" s="58" t="s">
        <v>161</v>
      </c>
      <c r="M50" s="8">
        <f t="shared" ref="L50:S50" si="6">(+M48)/M65</f>
        <v>0.28448275862068967</v>
      </c>
      <c r="N50" s="8">
        <f t="shared" si="6"/>
        <v>0.27035236938031593</v>
      </c>
      <c r="O50" s="8">
        <f t="shared" si="6"/>
        <v>0.17899427591221823</v>
      </c>
      <c r="P50" s="8">
        <f t="shared" si="6"/>
        <v>0.30042284339315994</v>
      </c>
      <c r="Q50" s="8">
        <f t="shared" si="6"/>
        <v>0.27281013698278406</v>
      </c>
      <c r="R50" s="8">
        <f t="shared" si="6"/>
        <v>0.28821283409286858</v>
      </c>
      <c r="S50" s="8" t="e">
        <f t="shared" si="6"/>
        <v>#REF!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B51" s="10"/>
      <c r="C51" s="57"/>
      <c r="D51" s="57"/>
      <c r="E51" s="57"/>
      <c r="F51" s="57"/>
      <c r="G51" s="57"/>
      <c r="H51" s="57"/>
      <c r="I51" s="57"/>
      <c r="J51" s="57"/>
      <c r="K51" s="57"/>
      <c r="L51" s="57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15.6" x14ac:dyDescent="0.25">
      <c r="A52" s="7" t="s">
        <v>52</v>
      </c>
      <c r="B52" s="10"/>
      <c r="C52" s="58" t="s">
        <v>162</v>
      </c>
      <c r="D52" s="58" t="s">
        <v>163</v>
      </c>
      <c r="E52" s="58" t="s">
        <v>164</v>
      </c>
      <c r="F52" s="58" t="s">
        <v>165</v>
      </c>
      <c r="G52" s="58" t="s">
        <v>166</v>
      </c>
      <c r="H52" s="58" t="s">
        <v>167</v>
      </c>
      <c r="I52" s="58" t="s">
        <v>168</v>
      </c>
      <c r="J52" s="58" t="s">
        <v>169</v>
      </c>
      <c r="K52" s="58" t="s">
        <v>170</v>
      </c>
      <c r="L52" s="58" t="s">
        <v>171</v>
      </c>
      <c r="M52" s="8">
        <f t="shared" ref="C52:M52" si="7">ROUND(+(M16)/((+N79+M79)/2),3)</f>
        <v>0.11700000000000001</v>
      </c>
      <c r="N52" s="8">
        <f>ROUND(+(N16)/((+O67+N79)/2),3)</f>
        <v>0.109</v>
      </c>
      <c r="O52" s="17">
        <v>0.123</v>
      </c>
      <c r="P52" s="8">
        <v>-3.5999999999999997E-2</v>
      </c>
      <c r="Q52" s="8">
        <f>ROUND(+(Q16)/((+R79+Q79)/2),3)</f>
        <v>5.8999999999999997E-2</v>
      </c>
      <c r="R52" s="8" t="e">
        <f>ROUND(+(R16)/((+S79+R79)/2),3)</f>
        <v>#REF!</v>
      </c>
      <c r="S52" s="8" t="e">
        <f>ROUND(+(S16)/((128.1+S79)/2),3)</f>
        <v>#REF!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5">
      <c r="A53" s="9" t="s">
        <v>31</v>
      </c>
      <c r="B53" s="10"/>
      <c r="O53" s="4" t="s">
        <v>18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5">
      <c r="B54" s="10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idden="1" x14ac:dyDescent="0.25">
      <c r="A55" s="7" t="s">
        <v>5</v>
      </c>
      <c r="B55" s="10"/>
      <c r="C55" s="8" t="e">
        <f>ROUND(+(C26+C24)/(C44),3)</f>
        <v>#VALUE!</v>
      </c>
      <c r="D55" s="8" t="e">
        <f>ROUND(+(D26+D24)/(D44),3)</f>
        <v>#VALUE!</v>
      </c>
      <c r="E55" s="8" t="e">
        <f>ROUND(+(E26+E24)/(E44),3)</f>
        <v>#VALUE!</v>
      </c>
      <c r="F55" s="8" t="e">
        <f>ROUND(+(F26+F24)/(F44),3)</f>
        <v>#VALUE!</v>
      </c>
      <c r="G55" s="8" t="e">
        <f t="shared" ref="G55:K55" si="8">ROUND(+(G26+G24)/(G44),3)</f>
        <v>#VALUE!</v>
      </c>
      <c r="H55" s="8">
        <f t="shared" si="8"/>
        <v>408.834</v>
      </c>
      <c r="I55" s="8" t="e">
        <f t="shared" si="8"/>
        <v>#VALUE!</v>
      </c>
      <c r="J55" s="8" t="e">
        <f t="shared" si="8"/>
        <v>#VALUE!</v>
      </c>
      <c r="K55" s="8">
        <f t="shared" si="8"/>
        <v>491.40899999999999</v>
      </c>
      <c r="L55" s="8" t="e">
        <f t="shared" ref="L55:R55" si="9">ROUND(+(L26+L24)/(L44),3)</f>
        <v>#VALUE!</v>
      </c>
      <c r="M55" s="8">
        <f t="shared" si="9"/>
        <v>0.20699999999999999</v>
      </c>
      <c r="N55" s="8">
        <f t="shared" si="9"/>
        <v>0.215</v>
      </c>
      <c r="O55" s="8">
        <f t="shared" si="9"/>
        <v>0.23400000000000001</v>
      </c>
      <c r="P55" s="8">
        <f t="shared" si="9"/>
        <v>-0.24399999999999999</v>
      </c>
      <c r="Q55" s="8">
        <f t="shared" si="9"/>
        <v>0.121</v>
      </c>
      <c r="R55" s="8">
        <f t="shared" si="9"/>
        <v>0.107</v>
      </c>
      <c r="S55" s="8" t="e">
        <f>ROUND(+(S26+S24)/(S44),3)</f>
        <v>#REF!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idden="1" x14ac:dyDescent="0.25">
      <c r="B56" s="10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idden="1" x14ac:dyDescent="0.25">
      <c r="B57" s="10"/>
      <c r="C57" s="19"/>
      <c r="D57" s="19"/>
      <c r="E57" s="19"/>
      <c r="F57" s="19"/>
      <c r="G57" s="19"/>
      <c r="H57" s="19"/>
      <c r="I57" s="19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idden="1" x14ac:dyDescent="0.25">
      <c r="B58" s="10"/>
      <c r="C58" s="20"/>
      <c r="D58" s="20"/>
      <c r="E58" s="20"/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idden="1" x14ac:dyDescent="0.25">
      <c r="B59" s="10"/>
    </row>
    <row r="60" spans="1:31" hidden="1" x14ac:dyDescent="0.25">
      <c r="B60" s="10"/>
      <c r="R60" s="18"/>
    </row>
    <row r="61" spans="1:31" hidden="1" x14ac:dyDescent="0.25">
      <c r="B61" s="10"/>
      <c r="O61" s="10" t="s">
        <v>13</v>
      </c>
    </row>
    <row r="62" spans="1:31" hidden="1" x14ac:dyDescent="0.25">
      <c r="B62" s="10"/>
    </row>
    <row r="63" spans="1:31" hidden="1" x14ac:dyDescent="0.25">
      <c r="A63" s="7" t="s">
        <v>8</v>
      </c>
      <c r="B63" s="10"/>
      <c r="C63" s="22" t="e">
        <f t="shared" ref="C63:H63" si="10">+C40+C42-C64</f>
        <v>#VALUE!</v>
      </c>
      <c r="D63" s="22" t="e">
        <f t="shared" si="10"/>
        <v>#VALUE!</v>
      </c>
      <c r="E63" s="22" t="e">
        <f t="shared" si="10"/>
        <v>#VALUE!</v>
      </c>
      <c r="F63" s="22" t="e">
        <f t="shared" si="10"/>
        <v>#VALUE!</v>
      </c>
      <c r="G63" s="22" t="e">
        <f t="shared" si="10"/>
        <v>#VALUE!</v>
      </c>
      <c r="H63" s="22" t="e">
        <f t="shared" si="10"/>
        <v>#VALUE!</v>
      </c>
      <c r="I63" s="22">
        <f>225.5-10</f>
        <v>215.5</v>
      </c>
      <c r="J63" s="22">
        <f>223.1-11</f>
        <v>212.1</v>
      </c>
      <c r="K63" s="22">
        <f>237.267-25</f>
        <v>212.267</v>
      </c>
      <c r="L63" s="22">
        <f>205-25</f>
        <v>180</v>
      </c>
      <c r="M63" s="22">
        <f>174-25</f>
        <v>149</v>
      </c>
      <c r="N63" s="22">
        <v>164.6</v>
      </c>
      <c r="O63" s="22">
        <v>135.9</v>
      </c>
      <c r="P63" s="22">
        <v>117.51600000000001</v>
      </c>
      <c r="Q63" s="22">
        <v>133.066</v>
      </c>
      <c r="R63" s="22">
        <v>130.761</v>
      </c>
      <c r="S63" s="22" t="e">
        <f>ROUND(+#REF!/1.95583,1)</f>
        <v>#REF!</v>
      </c>
      <c r="T63" s="22"/>
    </row>
    <row r="64" spans="1:31" hidden="1" x14ac:dyDescent="0.25">
      <c r="A64" s="7" t="s">
        <v>10</v>
      </c>
      <c r="B64" s="10"/>
      <c r="C64" s="23">
        <v>5.3</v>
      </c>
      <c r="D64" s="23">
        <v>14.3</v>
      </c>
      <c r="E64" s="23">
        <v>5.3</v>
      </c>
      <c r="F64" s="23">
        <v>5</v>
      </c>
      <c r="G64" s="23">
        <v>10</v>
      </c>
      <c r="H64" s="23">
        <v>10</v>
      </c>
      <c r="I64" s="23">
        <v>10</v>
      </c>
      <c r="J64" s="22">
        <v>11</v>
      </c>
      <c r="K64" s="22">
        <v>25</v>
      </c>
      <c r="L64" s="22">
        <v>25</v>
      </c>
      <c r="M64" s="22">
        <v>25</v>
      </c>
      <c r="N64" s="22">
        <v>0</v>
      </c>
      <c r="O64" s="22">
        <v>24.998999999999999</v>
      </c>
      <c r="P64" s="22">
        <v>24.617000000000001</v>
      </c>
      <c r="Q64" s="22">
        <v>22.72</v>
      </c>
      <c r="R64" s="22">
        <v>31.619</v>
      </c>
      <c r="S64" s="22">
        <v>23.954000000000001</v>
      </c>
      <c r="T64" s="22"/>
    </row>
    <row r="65" spans="1:20" hidden="1" x14ac:dyDescent="0.25">
      <c r="B65" s="10"/>
      <c r="C65" s="22" t="e">
        <f>SUM(C63:C64)</f>
        <v>#VALUE!</v>
      </c>
      <c r="D65" s="22" t="e">
        <f>SUM(D63:D64)</f>
        <v>#VALUE!</v>
      </c>
      <c r="E65" s="22" t="e">
        <f t="shared" ref="E65:R65" si="11">SUM(E63:E64)</f>
        <v>#VALUE!</v>
      </c>
      <c r="F65" s="22" t="e">
        <f t="shared" si="11"/>
        <v>#VALUE!</v>
      </c>
      <c r="G65" s="22" t="e">
        <f t="shared" si="11"/>
        <v>#VALUE!</v>
      </c>
      <c r="H65" s="22" t="e">
        <f t="shared" si="11"/>
        <v>#VALUE!</v>
      </c>
      <c r="I65" s="22">
        <f t="shared" si="11"/>
        <v>225.5</v>
      </c>
      <c r="J65" s="22">
        <f t="shared" si="11"/>
        <v>223.1</v>
      </c>
      <c r="K65" s="22">
        <f t="shared" si="11"/>
        <v>237.267</v>
      </c>
      <c r="L65" s="22">
        <f t="shared" si="11"/>
        <v>205</v>
      </c>
      <c r="M65" s="22">
        <f t="shared" si="11"/>
        <v>174</v>
      </c>
      <c r="N65" s="22">
        <f t="shared" si="11"/>
        <v>164.6</v>
      </c>
      <c r="O65" s="22">
        <f t="shared" si="11"/>
        <v>160.899</v>
      </c>
      <c r="P65" s="22">
        <f t="shared" si="11"/>
        <v>142.13300000000001</v>
      </c>
      <c r="Q65" s="22">
        <f t="shared" si="11"/>
        <v>155.786</v>
      </c>
      <c r="R65" s="22">
        <f t="shared" si="11"/>
        <v>162.38</v>
      </c>
      <c r="S65" s="22" t="e">
        <f>ROUND(+#REF!/1.95583,1)</f>
        <v>#REF!</v>
      </c>
      <c r="T65" s="22"/>
    </row>
    <row r="66" spans="1:20" hidden="1" x14ac:dyDescent="0.25">
      <c r="A66" s="11" t="s">
        <v>15</v>
      </c>
      <c r="B66" s="1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>
        <v>19</v>
      </c>
      <c r="P66" s="22"/>
      <c r="Q66" s="22"/>
      <c r="R66" s="22"/>
      <c r="S66" s="22"/>
      <c r="T66" s="22"/>
    </row>
    <row r="67" spans="1:20" hidden="1" x14ac:dyDescent="0.25">
      <c r="A67" s="24" t="s">
        <v>11</v>
      </c>
      <c r="B67" s="1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>
        <f>+O65-O66</f>
        <v>141.899</v>
      </c>
      <c r="P67" s="22"/>
      <c r="Q67" s="22"/>
      <c r="R67" s="22"/>
      <c r="S67" s="22"/>
      <c r="T67" s="22"/>
    </row>
    <row r="68" spans="1:20" hidden="1" x14ac:dyDescent="0.25">
      <c r="B68" s="1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idden="1" x14ac:dyDescent="0.25">
      <c r="A69" s="7" t="s">
        <v>9</v>
      </c>
      <c r="B69" s="10"/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6.1429999999999998</v>
      </c>
      <c r="Q69" s="22">
        <v>6.7359999999999998</v>
      </c>
      <c r="R69" s="22">
        <v>7.8339999999999996</v>
      </c>
      <c r="S69" s="22" t="e">
        <f>ROUND(+#REF!/1.95583,1)</f>
        <v>#REF!</v>
      </c>
      <c r="T69" s="22"/>
    </row>
    <row r="70" spans="1:20" hidden="1" x14ac:dyDescent="0.25">
      <c r="B70" s="1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idden="1" x14ac:dyDescent="0.25">
      <c r="A71" s="25"/>
      <c r="B71" s="26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28"/>
      <c r="P71" s="28"/>
      <c r="Q71" s="28"/>
      <c r="R71" s="28"/>
      <c r="S71" s="28"/>
      <c r="T71" s="22"/>
    </row>
    <row r="72" spans="1:20" hidden="1" x14ac:dyDescent="0.25">
      <c r="A72" s="11" t="s">
        <v>14</v>
      </c>
      <c r="B72" s="3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31"/>
      <c r="Q72" s="31"/>
      <c r="R72" s="31"/>
      <c r="S72" s="31"/>
      <c r="T72" s="22"/>
    </row>
    <row r="73" spans="1:20" hidden="1" x14ac:dyDescent="0.25">
      <c r="A73" s="11"/>
      <c r="B73" s="30"/>
      <c r="C73" s="34" t="s">
        <v>13</v>
      </c>
      <c r="D73" s="34" t="s">
        <v>13</v>
      </c>
      <c r="E73" s="34" t="s">
        <v>13</v>
      </c>
      <c r="F73" s="34" t="s">
        <v>13</v>
      </c>
      <c r="G73" s="34" t="s">
        <v>13</v>
      </c>
      <c r="H73" s="34" t="s">
        <v>13</v>
      </c>
      <c r="I73" s="34" t="s">
        <v>13</v>
      </c>
      <c r="J73" s="34" t="s">
        <v>13</v>
      </c>
      <c r="K73" s="34" t="s">
        <v>13</v>
      </c>
      <c r="L73" s="34" t="s">
        <v>13</v>
      </c>
      <c r="M73" s="34" t="s">
        <v>13</v>
      </c>
      <c r="N73" s="33" t="s">
        <v>13</v>
      </c>
      <c r="O73" s="33" t="s">
        <v>12</v>
      </c>
      <c r="P73" s="33" t="s">
        <v>12</v>
      </c>
      <c r="Q73" s="33" t="s">
        <v>12</v>
      </c>
      <c r="R73" s="33" t="s">
        <v>12</v>
      </c>
      <c r="S73" s="33" t="s">
        <v>12</v>
      </c>
      <c r="T73" s="22"/>
    </row>
    <row r="74" spans="1:20" hidden="1" x14ac:dyDescent="0.25">
      <c r="A74" s="11" t="s">
        <v>8</v>
      </c>
      <c r="B74" s="30"/>
      <c r="C74" s="32" t="e">
        <f t="shared" ref="C74:K75" si="12">+C63</f>
        <v>#VALUE!</v>
      </c>
      <c r="D74" s="32" t="e">
        <f t="shared" ref="D74:F75" si="13">+D63</f>
        <v>#VALUE!</v>
      </c>
      <c r="E74" s="32" t="e">
        <f t="shared" si="13"/>
        <v>#VALUE!</v>
      </c>
      <c r="F74" s="32" t="e">
        <f t="shared" si="13"/>
        <v>#VALUE!</v>
      </c>
      <c r="G74" s="32" t="e">
        <f t="shared" si="12"/>
        <v>#VALUE!</v>
      </c>
      <c r="H74" s="32" t="e">
        <f t="shared" ref="H74:J75" si="14">+H63</f>
        <v>#VALUE!</v>
      </c>
      <c r="I74" s="32">
        <f t="shared" si="14"/>
        <v>215.5</v>
      </c>
      <c r="J74" s="32">
        <f t="shared" si="14"/>
        <v>212.1</v>
      </c>
      <c r="K74" s="32">
        <f t="shared" si="12"/>
        <v>212.267</v>
      </c>
      <c r="L74" s="32">
        <f t="shared" ref="L74:N75" si="15">+L63</f>
        <v>180</v>
      </c>
      <c r="M74" s="32">
        <f t="shared" si="15"/>
        <v>149</v>
      </c>
      <c r="N74" s="31">
        <f t="shared" si="15"/>
        <v>164.6</v>
      </c>
      <c r="O74" s="31">
        <v>114.381</v>
      </c>
      <c r="P74" s="31">
        <f t="shared" ref="P74:S75" si="16">+P63</f>
        <v>117.51600000000001</v>
      </c>
      <c r="Q74" s="31">
        <f t="shared" si="16"/>
        <v>133.066</v>
      </c>
      <c r="R74" s="31">
        <f t="shared" si="16"/>
        <v>130.761</v>
      </c>
      <c r="S74" s="31" t="e">
        <f t="shared" si="16"/>
        <v>#REF!</v>
      </c>
      <c r="T74" s="22"/>
    </row>
    <row r="75" spans="1:20" hidden="1" x14ac:dyDescent="0.25">
      <c r="A75" s="11" t="s">
        <v>10</v>
      </c>
      <c r="B75" s="30"/>
      <c r="C75" s="32">
        <v>5.3</v>
      </c>
      <c r="D75" s="32">
        <f t="shared" si="13"/>
        <v>14.3</v>
      </c>
      <c r="E75" s="32">
        <f t="shared" si="13"/>
        <v>5.3</v>
      </c>
      <c r="F75" s="32">
        <f t="shared" si="13"/>
        <v>5</v>
      </c>
      <c r="G75" s="32">
        <f t="shared" si="12"/>
        <v>10</v>
      </c>
      <c r="H75" s="32">
        <f t="shared" si="14"/>
        <v>10</v>
      </c>
      <c r="I75" s="32">
        <f t="shared" si="14"/>
        <v>10</v>
      </c>
      <c r="J75" s="32">
        <f t="shared" si="14"/>
        <v>11</v>
      </c>
      <c r="K75" s="32">
        <f t="shared" si="12"/>
        <v>25</v>
      </c>
      <c r="L75" s="32">
        <f t="shared" si="15"/>
        <v>25</v>
      </c>
      <c r="M75" s="32">
        <f t="shared" si="15"/>
        <v>25</v>
      </c>
      <c r="N75" s="31">
        <f t="shared" si="15"/>
        <v>0</v>
      </c>
      <c r="O75" s="31">
        <f>+O64</f>
        <v>24.998999999999999</v>
      </c>
      <c r="P75" s="31">
        <f t="shared" si="16"/>
        <v>24.617000000000001</v>
      </c>
      <c r="Q75" s="31">
        <f t="shared" si="16"/>
        <v>22.72</v>
      </c>
      <c r="R75" s="31">
        <f t="shared" si="16"/>
        <v>31.619</v>
      </c>
      <c r="S75" s="31">
        <f t="shared" si="16"/>
        <v>23.954000000000001</v>
      </c>
      <c r="T75" s="22"/>
    </row>
    <row r="76" spans="1:20" hidden="1" x14ac:dyDescent="0.25">
      <c r="A76" s="11"/>
      <c r="B76" s="30"/>
      <c r="C76" s="32" t="e">
        <f t="shared" ref="C76:D76" si="17">+C74+C75</f>
        <v>#VALUE!</v>
      </c>
      <c r="D76" s="32" t="e">
        <f t="shared" si="17"/>
        <v>#VALUE!</v>
      </c>
      <c r="E76" s="32" t="e">
        <f t="shared" ref="E76:S76" si="18">+E74+E75</f>
        <v>#VALUE!</v>
      </c>
      <c r="F76" s="32" t="e">
        <f t="shared" si="18"/>
        <v>#VALUE!</v>
      </c>
      <c r="G76" s="32" t="e">
        <f t="shared" si="18"/>
        <v>#VALUE!</v>
      </c>
      <c r="H76" s="32" t="e">
        <f t="shared" si="18"/>
        <v>#VALUE!</v>
      </c>
      <c r="I76" s="32">
        <f t="shared" si="18"/>
        <v>225.5</v>
      </c>
      <c r="J76" s="32">
        <f t="shared" si="18"/>
        <v>223.1</v>
      </c>
      <c r="K76" s="32">
        <f t="shared" si="18"/>
        <v>237.267</v>
      </c>
      <c r="L76" s="32">
        <f t="shared" si="18"/>
        <v>205</v>
      </c>
      <c r="M76" s="32">
        <f t="shared" si="18"/>
        <v>174</v>
      </c>
      <c r="N76" s="31">
        <f t="shared" si="18"/>
        <v>164.6</v>
      </c>
      <c r="O76" s="31">
        <f t="shared" si="18"/>
        <v>139.38</v>
      </c>
      <c r="P76" s="31">
        <f t="shared" si="18"/>
        <v>142.13300000000001</v>
      </c>
      <c r="Q76" s="31">
        <f t="shared" si="18"/>
        <v>155.786</v>
      </c>
      <c r="R76" s="31">
        <f t="shared" si="18"/>
        <v>162.38</v>
      </c>
      <c r="S76" s="31" t="e">
        <f t="shared" si="18"/>
        <v>#REF!</v>
      </c>
      <c r="T76" s="22"/>
    </row>
    <row r="77" spans="1:20" hidden="1" x14ac:dyDescent="0.25">
      <c r="A77" s="11" t="s">
        <v>15</v>
      </c>
      <c r="B77" s="30"/>
      <c r="C77" s="32">
        <v>62.1</v>
      </c>
      <c r="D77" s="32">
        <v>46.4</v>
      </c>
      <c r="E77" s="32">
        <v>53.5</v>
      </c>
      <c r="F77" s="32">
        <v>43</v>
      </c>
      <c r="G77" s="32">
        <v>40.799999999999997</v>
      </c>
      <c r="H77" s="32">
        <v>41</v>
      </c>
      <c r="I77" s="32">
        <v>40.6</v>
      </c>
      <c r="J77" s="32">
        <f>27.7</f>
        <v>27.7</v>
      </c>
      <c r="K77" s="32">
        <v>44</v>
      </c>
      <c r="L77" s="32">
        <v>34.299999999999997</v>
      </c>
      <c r="M77" s="32">
        <v>28.216999999999999</v>
      </c>
      <c r="N77" s="31">
        <v>26.9</v>
      </c>
      <c r="O77" s="31">
        <v>12.7</v>
      </c>
      <c r="P77" s="31">
        <v>16.122</v>
      </c>
      <c r="Q77" s="31">
        <v>21.6</v>
      </c>
      <c r="R77" s="31">
        <v>15.1</v>
      </c>
      <c r="S77" s="31">
        <v>22.9</v>
      </c>
      <c r="T77" s="22"/>
    </row>
    <row r="78" spans="1:20" hidden="1" x14ac:dyDescent="0.25">
      <c r="A78" s="11"/>
      <c r="B78" s="30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31"/>
      <c r="Q78" s="31"/>
      <c r="R78" s="31"/>
      <c r="S78" s="31"/>
      <c r="T78" s="22"/>
    </row>
    <row r="79" spans="1:20" hidden="1" x14ac:dyDescent="0.25">
      <c r="A79" s="24" t="s">
        <v>27</v>
      </c>
      <c r="B79" s="30"/>
      <c r="C79" s="32" t="e">
        <f t="shared" ref="C79:K79" si="19">+C76-C77</f>
        <v>#VALUE!</v>
      </c>
      <c r="D79" s="32" t="e">
        <f t="shared" ref="D79:I79" si="20">+D76-D77</f>
        <v>#VALUE!</v>
      </c>
      <c r="E79" s="32" t="e">
        <f t="shared" si="20"/>
        <v>#VALUE!</v>
      </c>
      <c r="F79" s="32" t="e">
        <f t="shared" si="20"/>
        <v>#VALUE!</v>
      </c>
      <c r="G79" s="32" t="e">
        <f t="shared" si="20"/>
        <v>#VALUE!</v>
      </c>
      <c r="H79" s="32" t="e">
        <f t="shared" si="20"/>
        <v>#VALUE!</v>
      </c>
      <c r="I79" s="32">
        <f t="shared" si="20"/>
        <v>184.9</v>
      </c>
      <c r="J79" s="32">
        <f t="shared" si="19"/>
        <v>195.4</v>
      </c>
      <c r="K79" s="32">
        <f t="shared" si="19"/>
        <v>193.267</v>
      </c>
      <c r="L79" s="32">
        <f t="shared" ref="L79:S79" si="21">+L76-L77</f>
        <v>170.7</v>
      </c>
      <c r="M79" s="32">
        <f t="shared" si="21"/>
        <v>145.78300000000002</v>
      </c>
      <c r="N79" s="31">
        <f t="shared" si="21"/>
        <v>137.69999999999999</v>
      </c>
      <c r="O79" s="31">
        <f t="shared" si="21"/>
        <v>126.67999999999999</v>
      </c>
      <c r="P79" s="31">
        <f t="shared" si="21"/>
        <v>126.01100000000001</v>
      </c>
      <c r="Q79" s="31">
        <f t="shared" si="21"/>
        <v>134.18600000000001</v>
      </c>
      <c r="R79" s="31">
        <f t="shared" si="21"/>
        <v>147.28</v>
      </c>
      <c r="S79" s="31" t="e">
        <f t="shared" si="21"/>
        <v>#REF!</v>
      </c>
      <c r="T79" s="22"/>
    </row>
    <row r="80" spans="1:20" hidden="1" x14ac:dyDescent="0.25">
      <c r="A80" s="11"/>
      <c r="B80" s="30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2"/>
      <c r="O80" s="12"/>
      <c r="P80" s="12"/>
      <c r="Q80" s="12"/>
      <c r="R80" s="12"/>
      <c r="S80" s="12"/>
    </row>
    <row r="81" spans="1:19" hidden="1" x14ac:dyDescent="0.25">
      <c r="A81" s="11" t="s">
        <v>16</v>
      </c>
      <c r="B81" s="12"/>
      <c r="C81" s="37" t="e">
        <f t="shared" ref="C81:M81" si="22">ROUND(+(C16)/((+D79+C79)/2),3)</f>
        <v>#VALUE!</v>
      </c>
      <c r="D81" s="37" t="e">
        <f t="shared" si="22"/>
        <v>#VALUE!</v>
      </c>
      <c r="E81" s="37" t="e">
        <f t="shared" si="22"/>
        <v>#VALUE!</v>
      </c>
      <c r="F81" s="37" t="e">
        <f t="shared" si="22"/>
        <v>#VALUE!</v>
      </c>
      <c r="G81" s="37" t="e">
        <f t="shared" si="22"/>
        <v>#VALUE!</v>
      </c>
      <c r="H81" s="37" t="e">
        <f t="shared" si="22"/>
        <v>#VALUE!</v>
      </c>
      <c r="I81" s="37">
        <f t="shared" si="22"/>
        <v>225.947</v>
      </c>
      <c r="J81" s="37" t="e">
        <f t="shared" si="22"/>
        <v>#VALUE!</v>
      </c>
      <c r="K81" s="37" t="e">
        <f t="shared" si="22"/>
        <v>#VALUE!</v>
      </c>
      <c r="L81" s="37" t="e">
        <f t="shared" si="22"/>
        <v>#VALUE!</v>
      </c>
      <c r="M81" s="37">
        <f t="shared" si="22"/>
        <v>0.11700000000000001</v>
      </c>
      <c r="N81" s="36">
        <f>ROUND(+(N16)/((+O67+N79)/2),3)</f>
        <v>0.109</v>
      </c>
      <c r="O81" s="36" t="e">
        <f>ROUND(+(O16)/((+#REF!+O79)/2),3)</f>
        <v>#REF!</v>
      </c>
      <c r="P81" s="36" t="e">
        <f>ROUND(+(P16)/((+#REF!+P79)/2),3)</f>
        <v>#REF!</v>
      </c>
      <c r="Q81" s="36">
        <f>ROUND(+(Q16)/((+R79+Q79)/2),3)</f>
        <v>5.8999999999999997E-2</v>
      </c>
      <c r="R81" s="36" t="e">
        <f>ROUND(+(R16)/((+S79+R79)/2),3)</f>
        <v>#REF!</v>
      </c>
      <c r="S81" s="36" t="e">
        <f>ROUND(+(S16)/((+#REF!+S79)/2),3)</f>
        <v>#REF!</v>
      </c>
    </row>
    <row r="82" spans="1:19" hidden="1" x14ac:dyDescent="0.25">
      <c r="A82" s="38" t="s">
        <v>4</v>
      </c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39"/>
      <c r="O82" s="39"/>
      <c r="P82" s="39"/>
      <c r="Q82" s="39"/>
      <c r="R82" s="39"/>
      <c r="S82" s="39"/>
    </row>
    <row r="83" spans="1:19" hidden="1" x14ac:dyDescent="0.25">
      <c r="A83" s="25"/>
      <c r="B83" s="26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27"/>
      <c r="O83" s="27"/>
      <c r="P83" s="27"/>
      <c r="Q83" s="27"/>
      <c r="R83" s="27"/>
      <c r="S83" s="27"/>
    </row>
    <row r="84" spans="1:19" hidden="1" x14ac:dyDescent="0.25">
      <c r="A84" s="42" t="s">
        <v>17</v>
      </c>
      <c r="B84" s="30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12"/>
      <c r="O84" s="12"/>
      <c r="P84" s="12"/>
      <c r="Q84" s="12"/>
      <c r="R84" s="12"/>
      <c r="S84" s="12"/>
    </row>
    <row r="85" spans="1:19" hidden="1" x14ac:dyDescent="0.25">
      <c r="A85" s="11" t="s">
        <v>3</v>
      </c>
      <c r="B85" s="30"/>
      <c r="C85" s="37" t="e">
        <f>ROUND(+(C26+C24)/(C65),3)</f>
        <v>#VALUE!</v>
      </c>
      <c r="D85" s="37" t="e">
        <f>ROUND(+(D26+D24)/(D65),3)</f>
        <v>#VALUE!</v>
      </c>
      <c r="E85" s="37" t="e">
        <f>ROUND(+(E26+E24)/(E65),3)</f>
        <v>#VALUE!</v>
      </c>
      <c r="F85" s="37" t="e">
        <f>ROUND(+(F26+F24)/(F65),3)</f>
        <v>#VALUE!</v>
      </c>
      <c r="G85" s="37" t="e">
        <f>ROUND(+(G26+G24)/(G65),3)</f>
        <v>#VALUE!</v>
      </c>
      <c r="H85" s="37" t="e">
        <f t="shared" ref="H85:K85" si="23">ROUND(+(H26+H24)/(H65),3)</f>
        <v>#VALUE!</v>
      </c>
      <c r="I85" s="37">
        <f t="shared" si="23"/>
        <v>190.512</v>
      </c>
      <c r="J85" s="37" t="e">
        <f t="shared" si="23"/>
        <v>#VALUE!</v>
      </c>
      <c r="K85" s="37">
        <f t="shared" si="23"/>
        <v>180.18799999999999</v>
      </c>
      <c r="L85" s="37">
        <f t="shared" ref="L85:R85" si="24">ROUND(+(L26+L24)/(L65),3)</f>
        <v>208.69499999999999</v>
      </c>
      <c r="M85" s="37">
        <f t="shared" si="24"/>
        <v>8.4000000000000005E-2</v>
      </c>
      <c r="N85" s="36">
        <f t="shared" si="24"/>
        <v>8.2000000000000003E-2</v>
      </c>
      <c r="O85" s="36">
        <f t="shared" si="24"/>
        <v>0.08</v>
      </c>
      <c r="P85" s="36">
        <f t="shared" si="24"/>
        <v>-5.3999999999999999E-2</v>
      </c>
      <c r="Q85" s="36">
        <f t="shared" si="24"/>
        <v>3.1E-2</v>
      </c>
      <c r="R85" s="36">
        <f t="shared" si="24"/>
        <v>2.7E-2</v>
      </c>
      <c r="S85" s="36" t="e">
        <f>ROUND(+(S26+S24)/(S65),3)</f>
        <v>#REF!</v>
      </c>
    </row>
    <row r="86" spans="1:19" hidden="1" x14ac:dyDescent="0.25">
      <c r="A86" s="43" t="s">
        <v>4</v>
      </c>
      <c r="B86" s="30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12"/>
      <c r="O86" s="12"/>
      <c r="P86" s="12"/>
      <c r="Q86" s="12"/>
      <c r="R86" s="12"/>
      <c r="S86" s="12"/>
    </row>
    <row r="87" spans="1:19" hidden="1" x14ac:dyDescent="0.25">
      <c r="A87" s="42"/>
      <c r="B87" s="4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9"/>
      <c r="O87" s="39"/>
      <c r="P87" s="39"/>
      <c r="Q87" s="39"/>
      <c r="R87" s="39"/>
      <c r="S87" s="39"/>
    </row>
    <row r="88" spans="1:19" hidden="1" x14ac:dyDescent="0.25">
      <c r="B88" s="10"/>
    </row>
    <row r="89" spans="1:19" hidden="1" x14ac:dyDescent="0.25">
      <c r="B89" s="10"/>
      <c r="C89" s="22"/>
      <c r="D89" s="22"/>
      <c r="E89" s="22"/>
      <c r="F89" s="22"/>
      <c r="G89" s="22"/>
      <c r="H89" s="22"/>
      <c r="I89" s="22"/>
      <c r="J89" s="22"/>
    </row>
    <row r="90" spans="1:19" hidden="1" x14ac:dyDescent="0.25">
      <c r="B90" s="10"/>
      <c r="C90" s="22"/>
      <c r="D90" s="22"/>
      <c r="E90" s="22"/>
      <c r="F90" s="22"/>
      <c r="G90" s="22"/>
      <c r="H90" s="22"/>
      <c r="I90" s="22"/>
      <c r="J90" s="22"/>
      <c r="K90" s="22"/>
    </row>
    <row r="91" spans="1:19" hidden="1" x14ac:dyDescent="0.25">
      <c r="B91" s="10"/>
      <c r="K91" s="22"/>
    </row>
    <row r="92" spans="1:19" hidden="1" x14ac:dyDescent="0.25">
      <c r="A92" s="7" t="s">
        <v>25</v>
      </c>
      <c r="B92" s="10"/>
      <c r="C92" s="13">
        <v>10468</v>
      </c>
      <c r="D92" s="13">
        <f>6812598-6789520</f>
        <v>23078</v>
      </c>
      <c r="E92" s="13">
        <v>12971</v>
      </c>
    </row>
    <row r="93" spans="1:19" hidden="1" x14ac:dyDescent="0.25">
      <c r="A93" s="7" t="s">
        <v>26</v>
      </c>
      <c r="B93" s="10"/>
      <c r="C93" s="22" t="e">
        <f>+C32-C92</f>
        <v>#VALUE!</v>
      </c>
      <c r="D93" s="22" t="e">
        <f>+D32-D92</f>
        <v>#VALUE!</v>
      </c>
      <c r="E93" s="22" t="e">
        <f>+E32-E92</f>
        <v>#VALUE!</v>
      </c>
      <c r="F93" s="22"/>
    </row>
    <row r="94" spans="1:19" hidden="1" x14ac:dyDescent="0.25">
      <c r="B94" s="10"/>
      <c r="E94" s="7" t="e">
        <f>+E93*E36</f>
        <v>#VALUE!</v>
      </c>
    </row>
    <row r="95" spans="1:19" hidden="1" x14ac:dyDescent="0.25">
      <c r="B95" s="10"/>
    </row>
    <row r="96" spans="1:19" hidden="1" x14ac:dyDescent="0.25">
      <c r="B96" s="10"/>
      <c r="C96" s="19">
        <v>26798.080000000002</v>
      </c>
      <c r="D96" s="7">
        <v>9233747.1999999993</v>
      </c>
    </row>
    <row r="97" spans="1:6" hidden="1" x14ac:dyDescent="0.25">
      <c r="B97" s="10"/>
      <c r="C97" s="22">
        <f>+C96/2.56</f>
        <v>10468</v>
      </c>
      <c r="D97" s="22">
        <f>+D96/1.36</f>
        <v>6789519.9999999991</v>
      </c>
      <c r="E97" s="22"/>
      <c r="F97" s="22"/>
    </row>
    <row r="98" spans="1:6" hidden="1" x14ac:dyDescent="0.25">
      <c r="B98" s="10"/>
      <c r="D98" s="7">
        <v>6812598</v>
      </c>
    </row>
    <row r="99" spans="1:6" hidden="1" x14ac:dyDescent="0.25">
      <c r="B99" s="10"/>
    </row>
    <row r="100" spans="1:6" hidden="1" x14ac:dyDescent="0.25">
      <c r="B100" s="10"/>
    </row>
    <row r="101" spans="1:6" hidden="1" x14ac:dyDescent="0.25">
      <c r="B101" s="10"/>
    </row>
    <row r="102" spans="1:6" x14ac:dyDescent="0.25">
      <c r="B102" s="10"/>
    </row>
    <row r="103" spans="1:6" ht="15.6" x14ac:dyDescent="0.25">
      <c r="A103" s="9" t="s">
        <v>45</v>
      </c>
      <c r="B103" s="10"/>
    </row>
    <row r="104" spans="1:6" ht="15.6" x14ac:dyDescent="0.25">
      <c r="A104" s="9" t="s">
        <v>172</v>
      </c>
      <c r="B104" s="10"/>
    </row>
    <row r="105" spans="1:6" x14ac:dyDescent="0.25">
      <c r="B105" s="10"/>
    </row>
    <row r="106" spans="1:6" x14ac:dyDescent="0.25">
      <c r="B106" s="10"/>
    </row>
    <row r="107" spans="1:6" x14ac:dyDescent="0.25">
      <c r="B107" s="10"/>
    </row>
    <row r="108" spans="1:6" x14ac:dyDescent="0.25">
      <c r="B108" s="10"/>
    </row>
    <row r="109" spans="1:6" x14ac:dyDescent="0.25">
      <c r="B109" s="10"/>
    </row>
    <row r="110" spans="1:6" x14ac:dyDescent="0.25">
      <c r="B110" s="10"/>
    </row>
    <row r="111" spans="1:6" x14ac:dyDescent="0.25">
      <c r="B111" s="10"/>
    </row>
    <row r="112" spans="1:6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  <row r="199" spans="2:2" x14ac:dyDescent="0.25">
      <c r="B199" s="10"/>
    </row>
    <row r="200" spans="2:2" x14ac:dyDescent="0.25">
      <c r="B200" s="10"/>
    </row>
    <row r="201" spans="2:2" x14ac:dyDescent="0.25">
      <c r="B201" s="10"/>
    </row>
    <row r="202" spans="2:2" x14ac:dyDescent="0.25">
      <c r="B202" s="10"/>
    </row>
    <row r="203" spans="2:2" x14ac:dyDescent="0.25">
      <c r="B203" s="10"/>
    </row>
    <row r="204" spans="2:2" x14ac:dyDescent="0.25">
      <c r="B204" s="10"/>
    </row>
    <row r="205" spans="2:2" x14ac:dyDescent="0.25">
      <c r="B205" s="10"/>
    </row>
    <row r="206" spans="2:2" x14ac:dyDescent="0.25">
      <c r="B206" s="10"/>
    </row>
    <row r="207" spans="2:2" x14ac:dyDescent="0.25">
      <c r="B207" s="10"/>
    </row>
    <row r="208" spans="2:2" x14ac:dyDescent="0.25">
      <c r="B208" s="10"/>
    </row>
    <row r="209" spans="2:2" x14ac:dyDescent="0.25">
      <c r="B209" s="10"/>
    </row>
    <row r="210" spans="2:2" x14ac:dyDescent="0.25">
      <c r="B210" s="10"/>
    </row>
    <row r="211" spans="2:2" x14ac:dyDescent="0.25">
      <c r="B211" s="10"/>
    </row>
    <row r="212" spans="2:2" x14ac:dyDescent="0.25">
      <c r="B212" s="10"/>
    </row>
    <row r="213" spans="2:2" x14ac:dyDescent="0.25">
      <c r="B213" s="10"/>
    </row>
    <row r="214" spans="2:2" x14ac:dyDescent="0.25">
      <c r="B214" s="10"/>
    </row>
    <row r="215" spans="2:2" x14ac:dyDescent="0.25">
      <c r="B215" s="10"/>
    </row>
    <row r="216" spans="2:2" x14ac:dyDescent="0.25">
      <c r="B216" s="10"/>
    </row>
    <row r="217" spans="2:2" x14ac:dyDescent="0.25">
      <c r="B217" s="10"/>
    </row>
    <row r="218" spans="2:2" x14ac:dyDescent="0.25">
      <c r="B218" s="10"/>
    </row>
    <row r="219" spans="2:2" x14ac:dyDescent="0.25">
      <c r="B219" s="10"/>
    </row>
    <row r="220" spans="2:2" x14ac:dyDescent="0.25">
      <c r="B220" s="10"/>
    </row>
    <row r="221" spans="2:2" x14ac:dyDescent="0.25">
      <c r="B221" s="10"/>
    </row>
    <row r="222" spans="2:2" x14ac:dyDescent="0.25">
      <c r="B222" s="10"/>
    </row>
    <row r="223" spans="2:2" x14ac:dyDescent="0.25">
      <c r="B223" s="10"/>
    </row>
    <row r="224" spans="2:2" x14ac:dyDescent="0.25">
      <c r="B224" s="10"/>
    </row>
    <row r="225" spans="2:2" x14ac:dyDescent="0.25">
      <c r="B225" s="10"/>
    </row>
    <row r="226" spans="2:2" x14ac:dyDescent="0.25">
      <c r="B226" s="10"/>
    </row>
    <row r="227" spans="2:2" x14ac:dyDescent="0.25">
      <c r="B227" s="10"/>
    </row>
    <row r="228" spans="2:2" x14ac:dyDescent="0.25">
      <c r="B228" s="10"/>
    </row>
    <row r="229" spans="2:2" x14ac:dyDescent="0.25">
      <c r="B229" s="10"/>
    </row>
    <row r="230" spans="2:2" x14ac:dyDescent="0.25">
      <c r="B230" s="10"/>
    </row>
    <row r="231" spans="2:2" x14ac:dyDescent="0.25">
      <c r="B231" s="10"/>
    </row>
    <row r="232" spans="2:2" x14ac:dyDescent="0.25">
      <c r="B232" s="10"/>
    </row>
    <row r="233" spans="2:2" x14ac:dyDescent="0.25">
      <c r="B233" s="10"/>
    </row>
    <row r="234" spans="2:2" x14ac:dyDescent="0.25">
      <c r="B234" s="10"/>
    </row>
    <row r="235" spans="2:2" x14ac:dyDescent="0.25">
      <c r="B235" s="10"/>
    </row>
    <row r="236" spans="2:2" x14ac:dyDescent="0.25">
      <c r="B236" s="10"/>
    </row>
    <row r="237" spans="2:2" x14ac:dyDescent="0.25">
      <c r="B237" s="10"/>
    </row>
    <row r="238" spans="2:2" x14ac:dyDescent="0.25">
      <c r="B238" s="10"/>
    </row>
    <row r="239" spans="2:2" x14ac:dyDescent="0.25">
      <c r="B239" s="10"/>
    </row>
    <row r="240" spans="2:2" x14ac:dyDescent="0.25">
      <c r="B240" s="10"/>
    </row>
    <row r="241" spans="2:2" x14ac:dyDescent="0.25">
      <c r="B241" s="10"/>
    </row>
    <row r="242" spans="2:2" x14ac:dyDescent="0.25">
      <c r="B242" s="10"/>
    </row>
    <row r="243" spans="2:2" x14ac:dyDescent="0.25">
      <c r="B243" s="10"/>
    </row>
    <row r="244" spans="2:2" x14ac:dyDescent="0.25">
      <c r="B244" s="10"/>
    </row>
    <row r="245" spans="2:2" x14ac:dyDescent="0.25">
      <c r="B245" s="10"/>
    </row>
    <row r="246" spans="2:2" x14ac:dyDescent="0.25">
      <c r="B246" s="10"/>
    </row>
    <row r="247" spans="2:2" x14ac:dyDescent="0.25">
      <c r="B247" s="10"/>
    </row>
    <row r="248" spans="2:2" x14ac:dyDescent="0.25">
      <c r="B248" s="10"/>
    </row>
    <row r="249" spans="2:2" x14ac:dyDescent="0.25">
      <c r="B249" s="10"/>
    </row>
    <row r="250" spans="2:2" x14ac:dyDescent="0.25">
      <c r="B250" s="10"/>
    </row>
    <row r="251" spans="2:2" x14ac:dyDescent="0.25">
      <c r="B251" s="10"/>
    </row>
    <row r="252" spans="2:2" x14ac:dyDescent="0.25">
      <c r="B252" s="10"/>
    </row>
    <row r="253" spans="2:2" x14ac:dyDescent="0.25">
      <c r="B253" s="10"/>
    </row>
    <row r="254" spans="2:2" x14ac:dyDescent="0.25">
      <c r="B254" s="10"/>
    </row>
    <row r="255" spans="2:2" x14ac:dyDescent="0.25">
      <c r="B255" s="10"/>
    </row>
    <row r="256" spans="2:2" x14ac:dyDescent="0.25">
      <c r="B256" s="10"/>
    </row>
    <row r="257" spans="2:2" x14ac:dyDescent="0.25">
      <c r="B257" s="10"/>
    </row>
    <row r="258" spans="2:2" x14ac:dyDescent="0.25">
      <c r="B258" s="10"/>
    </row>
    <row r="259" spans="2:2" x14ac:dyDescent="0.25">
      <c r="B259" s="10"/>
    </row>
    <row r="260" spans="2:2" x14ac:dyDescent="0.25">
      <c r="B260" s="10"/>
    </row>
    <row r="261" spans="2:2" x14ac:dyDescent="0.25">
      <c r="B261" s="10"/>
    </row>
    <row r="262" spans="2:2" x14ac:dyDescent="0.25">
      <c r="B262" s="10"/>
    </row>
    <row r="263" spans="2:2" x14ac:dyDescent="0.25">
      <c r="B263" s="10"/>
    </row>
    <row r="264" spans="2:2" x14ac:dyDescent="0.25">
      <c r="B264" s="10"/>
    </row>
    <row r="265" spans="2:2" x14ac:dyDescent="0.25">
      <c r="B265" s="10"/>
    </row>
    <row r="266" spans="2:2" x14ac:dyDescent="0.25">
      <c r="B266" s="10"/>
    </row>
    <row r="267" spans="2:2" x14ac:dyDescent="0.25">
      <c r="B267" s="10"/>
    </row>
    <row r="268" spans="2:2" x14ac:dyDescent="0.25">
      <c r="B268" s="10"/>
    </row>
    <row r="269" spans="2:2" x14ac:dyDescent="0.25">
      <c r="B269" s="10"/>
    </row>
    <row r="270" spans="2:2" x14ac:dyDescent="0.25">
      <c r="B270" s="10"/>
    </row>
    <row r="271" spans="2:2" x14ac:dyDescent="0.25">
      <c r="B271" s="10"/>
    </row>
    <row r="272" spans="2:2" x14ac:dyDescent="0.25">
      <c r="B272" s="10"/>
    </row>
    <row r="273" spans="2:2" x14ac:dyDescent="0.25">
      <c r="B273" s="10"/>
    </row>
    <row r="274" spans="2:2" x14ac:dyDescent="0.25">
      <c r="B274" s="10"/>
    </row>
    <row r="275" spans="2:2" x14ac:dyDescent="0.25">
      <c r="B275" s="10"/>
    </row>
    <row r="276" spans="2:2" x14ac:dyDescent="0.25">
      <c r="B276" s="10"/>
    </row>
    <row r="277" spans="2:2" x14ac:dyDescent="0.25">
      <c r="B277" s="10"/>
    </row>
    <row r="278" spans="2:2" x14ac:dyDescent="0.25">
      <c r="B278" s="10"/>
    </row>
    <row r="279" spans="2:2" x14ac:dyDescent="0.25">
      <c r="B279" s="10"/>
    </row>
    <row r="280" spans="2:2" x14ac:dyDescent="0.25">
      <c r="B280" s="10"/>
    </row>
    <row r="281" spans="2:2" x14ac:dyDescent="0.25">
      <c r="B281" s="10"/>
    </row>
    <row r="282" spans="2:2" x14ac:dyDescent="0.25">
      <c r="B282" s="10"/>
    </row>
    <row r="283" spans="2:2" x14ac:dyDescent="0.25">
      <c r="B283" s="10"/>
    </row>
    <row r="284" spans="2:2" x14ac:dyDescent="0.25">
      <c r="B284" s="10"/>
    </row>
    <row r="285" spans="2:2" x14ac:dyDescent="0.25">
      <c r="B285" s="10"/>
    </row>
    <row r="286" spans="2:2" x14ac:dyDescent="0.25">
      <c r="B286" s="10"/>
    </row>
    <row r="287" spans="2:2" x14ac:dyDescent="0.25">
      <c r="B287" s="10"/>
    </row>
    <row r="288" spans="2:2" x14ac:dyDescent="0.25">
      <c r="B288" s="10"/>
    </row>
    <row r="289" spans="2:2" x14ac:dyDescent="0.25">
      <c r="B289" s="10"/>
    </row>
    <row r="290" spans="2:2" x14ac:dyDescent="0.25">
      <c r="B290" s="10"/>
    </row>
    <row r="291" spans="2:2" x14ac:dyDescent="0.25">
      <c r="B291" s="10"/>
    </row>
    <row r="292" spans="2:2" x14ac:dyDescent="0.25">
      <c r="B292" s="10"/>
    </row>
    <row r="293" spans="2:2" x14ac:dyDescent="0.25">
      <c r="B293" s="10"/>
    </row>
    <row r="294" spans="2:2" x14ac:dyDescent="0.25">
      <c r="B294" s="10"/>
    </row>
    <row r="295" spans="2:2" x14ac:dyDescent="0.25">
      <c r="B295" s="10"/>
    </row>
    <row r="296" spans="2:2" x14ac:dyDescent="0.25">
      <c r="B296" s="10"/>
    </row>
    <row r="297" spans="2:2" x14ac:dyDescent="0.25">
      <c r="B297" s="10"/>
    </row>
    <row r="298" spans="2:2" x14ac:dyDescent="0.25">
      <c r="B298" s="10"/>
    </row>
    <row r="299" spans="2:2" x14ac:dyDescent="0.25">
      <c r="B299" s="10"/>
    </row>
    <row r="300" spans="2:2" x14ac:dyDescent="0.25">
      <c r="B300" s="10"/>
    </row>
    <row r="301" spans="2:2" x14ac:dyDescent="0.25">
      <c r="B301" s="10"/>
    </row>
    <row r="302" spans="2:2" x14ac:dyDescent="0.25">
      <c r="B302" s="10"/>
    </row>
    <row r="303" spans="2:2" x14ac:dyDescent="0.25">
      <c r="B303" s="10"/>
    </row>
    <row r="304" spans="2:2" x14ac:dyDescent="0.25">
      <c r="B304" s="10"/>
    </row>
    <row r="305" spans="2:2" x14ac:dyDescent="0.25">
      <c r="B305" s="10"/>
    </row>
    <row r="306" spans="2:2" x14ac:dyDescent="0.25">
      <c r="B306" s="10"/>
    </row>
    <row r="307" spans="2:2" x14ac:dyDescent="0.25">
      <c r="B307" s="10"/>
    </row>
    <row r="308" spans="2:2" x14ac:dyDescent="0.25">
      <c r="B308" s="10"/>
    </row>
    <row r="309" spans="2:2" x14ac:dyDescent="0.25">
      <c r="B309" s="10"/>
    </row>
    <row r="310" spans="2:2" x14ac:dyDescent="0.25">
      <c r="B310" s="10"/>
    </row>
    <row r="311" spans="2:2" x14ac:dyDescent="0.25">
      <c r="B311" s="10"/>
    </row>
    <row r="312" spans="2:2" x14ac:dyDescent="0.25">
      <c r="B312" s="10"/>
    </row>
    <row r="313" spans="2:2" x14ac:dyDescent="0.25">
      <c r="B313" s="10"/>
    </row>
    <row r="314" spans="2:2" x14ac:dyDescent="0.25">
      <c r="B314" s="10"/>
    </row>
    <row r="315" spans="2:2" x14ac:dyDescent="0.25">
      <c r="B315" s="10"/>
    </row>
    <row r="316" spans="2:2" x14ac:dyDescent="0.25">
      <c r="B316" s="10"/>
    </row>
    <row r="317" spans="2:2" x14ac:dyDescent="0.25">
      <c r="B317" s="10"/>
    </row>
    <row r="318" spans="2:2" x14ac:dyDescent="0.25">
      <c r="B318" s="10"/>
    </row>
    <row r="319" spans="2:2" x14ac:dyDescent="0.25">
      <c r="B319" s="10"/>
    </row>
    <row r="320" spans="2:2" x14ac:dyDescent="0.25">
      <c r="B320" s="10"/>
    </row>
    <row r="321" spans="2:2" x14ac:dyDescent="0.25">
      <c r="B321" s="10"/>
    </row>
    <row r="322" spans="2:2" x14ac:dyDescent="0.25">
      <c r="B322" s="10"/>
    </row>
    <row r="323" spans="2:2" x14ac:dyDescent="0.25">
      <c r="B323" s="10"/>
    </row>
    <row r="324" spans="2:2" x14ac:dyDescent="0.25">
      <c r="B324" s="10"/>
    </row>
    <row r="325" spans="2:2" x14ac:dyDescent="0.25">
      <c r="B325" s="10"/>
    </row>
    <row r="326" spans="2:2" x14ac:dyDescent="0.25">
      <c r="B326" s="10"/>
    </row>
    <row r="327" spans="2:2" x14ac:dyDescent="0.25">
      <c r="B327" s="10"/>
    </row>
    <row r="328" spans="2:2" x14ac:dyDescent="0.25">
      <c r="B328" s="10"/>
    </row>
    <row r="329" spans="2:2" x14ac:dyDescent="0.25">
      <c r="B329" s="10"/>
    </row>
    <row r="330" spans="2:2" x14ac:dyDescent="0.25">
      <c r="B330" s="10"/>
    </row>
    <row r="331" spans="2:2" x14ac:dyDescent="0.25">
      <c r="B331" s="10"/>
    </row>
    <row r="332" spans="2:2" x14ac:dyDescent="0.25">
      <c r="B332" s="10"/>
    </row>
    <row r="333" spans="2:2" x14ac:dyDescent="0.25">
      <c r="B333" s="10"/>
    </row>
    <row r="334" spans="2:2" x14ac:dyDescent="0.25">
      <c r="B334" s="10"/>
    </row>
    <row r="335" spans="2:2" x14ac:dyDescent="0.25">
      <c r="B335" s="10"/>
    </row>
    <row r="336" spans="2:2" x14ac:dyDescent="0.25">
      <c r="B336" s="10"/>
    </row>
    <row r="337" spans="2:2" x14ac:dyDescent="0.25">
      <c r="B337" s="10"/>
    </row>
    <row r="338" spans="2:2" x14ac:dyDescent="0.25">
      <c r="B338" s="10"/>
    </row>
    <row r="339" spans="2:2" x14ac:dyDescent="0.25">
      <c r="B339" s="10"/>
    </row>
    <row r="340" spans="2:2" x14ac:dyDescent="0.25">
      <c r="B340" s="10"/>
    </row>
    <row r="341" spans="2:2" x14ac:dyDescent="0.25">
      <c r="B341" s="10"/>
    </row>
    <row r="342" spans="2:2" x14ac:dyDescent="0.25">
      <c r="B342" s="10"/>
    </row>
    <row r="343" spans="2:2" x14ac:dyDescent="0.25">
      <c r="B343" s="10"/>
    </row>
    <row r="344" spans="2:2" x14ac:dyDescent="0.25">
      <c r="B344" s="10"/>
    </row>
    <row r="345" spans="2:2" x14ac:dyDescent="0.25">
      <c r="B345" s="10"/>
    </row>
    <row r="346" spans="2:2" x14ac:dyDescent="0.25">
      <c r="B346" s="10"/>
    </row>
    <row r="347" spans="2:2" x14ac:dyDescent="0.25">
      <c r="B347" s="10"/>
    </row>
    <row r="348" spans="2:2" x14ac:dyDescent="0.25">
      <c r="B348" s="10"/>
    </row>
    <row r="349" spans="2:2" x14ac:dyDescent="0.25">
      <c r="B349" s="10"/>
    </row>
    <row r="350" spans="2:2" x14ac:dyDescent="0.25">
      <c r="B350" s="10"/>
    </row>
    <row r="351" spans="2:2" x14ac:dyDescent="0.25">
      <c r="B351" s="10"/>
    </row>
    <row r="352" spans="2:2" x14ac:dyDescent="0.25">
      <c r="B352" s="10"/>
    </row>
    <row r="353" spans="2:2" x14ac:dyDescent="0.25">
      <c r="B353" s="10"/>
    </row>
    <row r="354" spans="2:2" x14ac:dyDescent="0.25">
      <c r="B354" s="10"/>
    </row>
    <row r="355" spans="2:2" x14ac:dyDescent="0.25">
      <c r="B355" s="10"/>
    </row>
    <row r="356" spans="2:2" x14ac:dyDescent="0.25">
      <c r="B356" s="10"/>
    </row>
    <row r="357" spans="2:2" x14ac:dyDescent="0.25">
      <c r="B357" s="10"/>
    </row>
    <row r="358" spans="2:2" x14ac:dyDescent="0.25">
      <c r="B358" s="10"/>
    </row>
    <row r="359" spans="2:2" x14ac:dyDescent="0.25">
      <c r="B359" s="10"/>
    </row>
    <row r="360" spans="2:2" x14ac:dyDescent="0.25">
      <c r="B360" s="10"/>
    </row>
    <row r="361" spans="2:2" x14ac:dyDescent="0.25">
      <c r="B361" s="10"/>
    </row>
    <row r="362" spans="2:2" x14ac:dyDescent="0.25">
      <c r="B362" s="10"/>
    </row>
    <row r="363" spans="2:2" x14ac:dyDescent="0.25">
      <c r="B363" s="10"/>
    </row>
    <row r="364" spans="2:2" x14ac:dyDescent="0.25">
      <c r="B364" s="10"/>
    </row>
    <row r="365" spans="2:2" x14ac:dyDescent="0.25">
      <c r="B365" s="10"/>
    </row>
    <row r="366" spans="2:2" x14ac:dyDescent="0.25">
      <c r="B366" s="10"/>
    </row>
    <row r="367" spans="2:2" x14ac:dyDescent="0.25">
      <c r="B367" s="10"/>
    </row>
    <row r="368" spans="2:2" x14ac:dyDescent="0.25">
      <c r="B368" s="10"/>
    </row>
    <row r="369" spans="2:2" x14ac:dyDescent="0.25">
      <c r="B369" s="10"/>
    </row>
    <row r="370" spans="2:2" x14ac:dyDescent="0.25">
      <c r="B370" s="10"/>
    </row>
    <row r="371" spans="2:2" x14ac:dyDescent="0.25">
      <c r="B371" s="10"/>
    </row>
    <row r="372" spans="2:2" x14ac:dyDescent="0.25">
      <c r="B372" s="10"/>
    </row>
    <row r="373" spans="2:2" x14ac:dyDescent="0.25">
      <c r="B373" s="10"/>
    </row>
    <row r="374" spans="2:2" x14ac:dyDescent="0.25">
      <c r="B374" s="10"/>
    </row>
    <row r="375" spans="2:2" x14ac:dyDescent="0.25">
      <c r="B375" s="10"/>
    </row>
    <row r="376" spans="2:2" x14ac:dyDescent="0.25">
      <c r="B376" s="10"/>
    </row>
    <row r="377" spans="2:2" x14ac:dyDescent="0.25">
      <c r="B377" s="10"/>
    </row>
    <row r="378" spans="2:2" x14ac:dyDescent="0.25">
      <c r="B378" s="10"/>
    </row>
    <row r="379" spans="2:2" x14ac:dyDescent="0.25">
      <c r="B379" s="10"/>
    </row>
    <row r="380" spans="2:2" x14ac:dyDescent="0.25">
      <c r="B380" s="10"/>
    </row>
    <row r="381" spans="2:2" x14ac:dyDescent="0.25">
      <c r="B381" s="10"/>
    </row>
    <row r="382" spans="2:2" x14ac:dyDescent="0.25">
      <c r="B382" s="10"/>
    </row>
    <row r="383" spans="2:2" x14ac:dyDescent="0.25">
      <c r="B383" s="10"/>
    </row>
    <row r="384" spans="2:2" x14ac:dyDescent="0.25">
      <c r="B384" s="10"/>
    </row>
    <row r="385" spans="2:2" x14ac:dyDescent="0.25">
      <c r="B385" s="10"/>
    </row>
    <row r="386" spans="2:2" x14ac:dyDescent="0.25">
      <c r="B386" s="10"/>
    </row>
    <row r="387" spans="2:2" x14ac:dyDescent="0.25">
      <c r="B387" s="10"/>
    </row>
    <row r="388" spans="2:2" x14ac:dyDescent="0.25">
      <c r="B388" s="10"/>
    </row>
    <row r="389" spans="2:2" x14ac:dyDescent="0.25">
      <c r="B389" s="10"/>
    </row>
    <row r="390" spans="2:2" x14ac:dyDescent="0.25">
      <c r="B390" s="10"/>
    </row>
    <row r="391" spans="2:2" x14ac:dyDescent="0.25">
      <c r="B391" s="10"/>
    </row>
    <row r="392" spans="2:2" x14ac:dyDescent="0.25">
      <c r="B392" s="10"/>
    </row>
    <row r="393" spans="2:2" x14ac:dyDescent="0.25">
      <c r="B393" s="10"/>
    </row>
    <row r="394" spans="2:2" x14ac:dyDescent="0.25">
      <c r="B394" s="10"/>
    </row>
    <row r="395" spans="2:2" x14ac:dyDescent="0.25">
      <c r="B395" s="10"/>
    </row>
    <row r="396" spans="2:2" x14ac:dyDescent="0.25">
      <c r="B396" s="10"/>
    </row>
    <row r="397" spans="2:2" x14ac:dyDescent="0.25">
      <c r="B397" s="10"/>
    </row>
    <row r="398" spans="2:2" x14ac:dyDescent="0.25">
      <c r="B398" s="10"/>
    </row>
    <row r="399" spans="2:2" x14ac:dyDescent="0.25">
      <c r="B399" s="10"/>
    </row>
    <row r="400" spans="2:2" x14ac:dyDescent="0.25">
      <c r="B400" s="10"/>
    </row>
    <row r="401" spans="2:2" x14ac:dyDescent="0.25">
      <c r="B401" s="10"/>
    </row>
    <row r="402" spans="2:2" x14ac:dyDescent="0.25">
      <c r="B402" s="10"/>
    </row>
    <row r="403" spans="2:2" x14ac:dyDescent="0.25">
      <c r="B403" s="10"/>
    </row>
    <row r="404" spans="2:2" x14ac:dyDescent="0.25">
      <c r="B404" s="10"/>
    </row>
    <row r="405" spans="2:2" x14ac:dyDescent="0.25">
      <c r="B405" s="10"/>
    </row>
    <row r="406" spans="2:2" x14ac:dyDescent="0.25">
      <c r="B406" s="10"/>
    </row>
    <row r="407" spans="2:2" x14ac:dyDescent="0.25">
      <c r="B407" s="10"/>
    </row>
    <row r="408" spans="2:2" x14ac:dyDescent="0.25">
      <c r="B408" s="10"/>
    </row>
    <row r="409" spans="2:2" x14ac:dyDescent="0.25">
      <c r="B409" s="10"/>
    </row>
    <row r="410" spans="2:2" x14ac:dyDescent="0.25">
      <c r="B410" s="10"/>
    </row>
    <row r="411" spans="2:2" x14ac:dyDescent="0.25">
      <c r="B411" s="10"/>
    </row>
    <row r="412" spans="2:2" x14ac:dyDescent="0.25">
      <c r="B412" s="10"/>
    </row>
    <row r="413" spans="2:2" x14ac:dyDescent="0.25">
      <c r="B413" s="10"/>
    </row>
    <row r="414" spans="2:2" x14ac:dyDescent="0.25">
      <c r="B414" s="10"/>
    </row>
    <row r="415" spans="2:2" x14ac:dyDescent="0.25">
      <c r="B415" s="10"/>
    </row>
    <row r="416" spans="2:2" x14ac:dyDescent="0.25">
      <c r="B416" s="10"/>
    </row>
    <row r="417" spans="2:2" x14ac:dyDescent="0.25">
      <c r="B417" s="10"/>
    </row>
    <row r="418" spans="2:2" x14ac:dyDescent="0.25">
      <c r="B418" s="10"/>
    </row>
    <row r="419" spans="2:2" x14ac:dyDescent="0.25">
      <c r="B419" s="10"/>
    </row>
    <row r="420" spans="2:2" x14ac:dyDescent="0.25">
      <c r="B420" s="10"/>
    </row>
    <row r="421" spans="2:2" x14ac:dyDescent="0.25">
      <c r="B421" s="10"/>
    </row>
    <row r="422" spans="2:2" x14ac:dyDescent="0.25">
      <c r="B422" s="10"/>
    </row>
    <row r="423" spans="2:2" x14ac:dyDescent="0.25">
      <c r="B423" s="10"/>
    </row>
    <row r="424" spans="2:2" x14ac:dyDescent="0.25">
      <c r="B424" s="10"/>
    </row>
    <row r="425" spans="2:2" x14ac:dyDescent="0.25">
      <c r="B425" s="10"/>
    </row>
    <row r="426" spans="2:2" x14ac:dyDescent="0.25">
      <c r="B426" s="10"/>
    </row>
    <row r="427" spans="2:2" x14ac:dyDescent="0.25">
      <c r="B427" s="10"/>
    </row>
    <row r="428" spans="2:2" x14ac:dyDescent="0.25">
      <c r="B428" s="10"/>
    </row>
    <row r="429" spans="2:2" x14ac:dyDescent="0.25">
      <c r="B429" s="10"/>
    </row>
    <row r="430" spans="2:2" x14ac:dyDescent="0.25">
      <c r="B430" s="10"/>
    </row>
    <row r="431" spans="2:2" x14ac:dyDescent="0.25">
      <c r="B431" s="10"/>
    </row>
    <row r="432" spans="2:2" x14ac:dyDescent="0.25">
      <c r="B432" s="10"/>
    </row>
    <row r="433" spans="2:2" x14ac:dyDescent="0.25">
      <c r="B433" s="10"/>
    </row>
    <row r="434" spans="2:2" x14ac:dyDescent="0.25">
      <c r="B434" s="10"/>
    </row>
    <row r="435" spans="2:2" x14ac:dyDescent="0.25">
      <c r="B435" s="10"/>
    </row>
    <row r="436" spans="2:2" x14ac:dyDescent="0.25">
      <c r="B436" s="10"/>
    </row>
    <row r="437" spans="2:2" x14ac:dyDescent="0.25">
      <c r="B437" s="10"/>
    </row>
    <row r="438" spans="2:2" x14ac:dyDescent="0.25">
      <c r="B438" s="10"/>
    </row>
    <row r="439" spans="2:2" x14ac:dyDescent="0.25">
      <c r="B439" s="10"/>
    </row>
    <row r="440" spans="2:2" x14ac:dyDescent="0.25">
      <c r="B440" s="10"/>
    </row>
    <row r="441" spans="2:2" x14ac:dyDescent="0.25">
      <c r="B441" s="10"/>
    </row>
    <row r="442" spans="2:2" x14ac:dyDescent="0.25">
      <c r="B442" s="10"/>
    </row>
    <row r="443" spans="2:2" x14ac:dyDescent="0.25">
      <c r="B443" s="10"/>
    </row>
    <row r="444" spans="2:2" x14ac:dyDescent="0.25">
      <c r="B444" s="10"/>
    </row>
    <row r="445" spans="2:2" x14ac:dyDescent="0.25">
      <c r="B445" s="10"/>
    </row>
    <row r="446" spans="2:2" x14ac:dyDescent="0.25">
      <c r="B446" s="10"/>
    </row>
    <row r="447" spans="2:2" x14ac:dyDescent="0.25">
      <c r="B447" s="10"/>
    </row>
    <row r="448" spans="2:2" x14ac:dyDescent="0.25">
      <c r="B448" s="10"/>
    </row>
    <row r="449" spans="2:2" x14ac:dyDescent="0.25">
      <c r="B449" s="10"/>
    </row>
    <row r="450" spans="2:2" x14ac:dyDescent="0.25">
      <c r="B450" s="10"/>
    </row>
    <row r="451" spans="2:2" x14ac:dyDescent="0.25">
      <c r="B451" s="10"/>
    </row>
    <row r="452" spans="2:2" x14ac:dyDescent="0.25">
      <c r="B452" s="10"/>
    </row>
    <row r="453" spans="2:2" x14ac:dyDescent="0.25">
      <c r="B453" s="10"/>
    </row>
    <row r="454" spans="2:2" x14ac:dyDescent="0.25">
      <c r="B454" s="10"/>
    </row>
    <row r="455" spans="2:2" x14ac:dyDescent="0.25">
      <c r="B455" s="10"/>
    </row>
    <row r="456" spans="2:2" x14ac:dyDescent="0.25">
      <c r="B456" s="10"/>
    </row>
    <row r="457" spans="2:2" x14ac:dyDescent="0.25">
      <c r="B457" s="10"/>
    </row>
    <row r="458" spans="2:2" x14ac:dyDescent="0.25">
      <c r="B458" s="10"/>
    </row>
    <row r="459" spans="2:2" x14ac:dyDescent="0.25">
      <c r="B459" s="10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  <row r="497" spans="2:2" x14ac:dyDescent="0.25">
      <c r="B497" s="10"/>
    </row>
    <row r="498" spans="2:2" x14ac:dyDescent="0.25">
      <c r="B498" s="10"/>
    </row>
    <row r="499" spans="2:2" x14ac:dyDescent="0.25">
      <c r="B499" s="10"/>
    </row>
    <row r="500" spans="2:2" x14ac:dyDescent="0.25">
      <c r="B500" s="10"/>
    </row>
    <row r="501" spans="2:2" x14ac:dyDescent="0.25">
      <c r="B501" s="10"/>
    </row>
    <row r="502" spans="2:2" x14ac:dyDescent="0.25">
      <c r="B502" s="10"/>
    </row>
    <row r="503" spans="2:2" x14ac:dyDescent="0.25">
      <c r="B503" s="10"/>
    </row>
    <row r="504" spans="2:2" x14ac:dyDescent="0.25">
      <c r="B504" s="10"/>
    </row>
    <row r="505" spans="2:2" x14ac:dyDescent="0.25">
      <c r="B505" s="10"/>
    </row>
    <row r="506" spans="2:2" x14ac:dyDescent="0.25">
      <c r="B506" s="10"/>
    </row>
    <row r="507" spans="2:2" x14ac:dyDescent="0.25">
      <c r="B507" s="10"/>
    </row>
    <row r="508" spans="2:2" x14ac:dyDescent="0.25">
      <c r="B508" s="10"/>
    </row>
    <row r="509" spans="2:2" x14ac:dyDescent="0.25">
      <c r="B509" s="10"/>
    </row>
    <row r="510" spans="2:2" x14ac:dyDescent="0.25">
      <c r="B510" s="10"/>
    </row>
    <row r="511" spans="2:2" x14ac:dyDescent="0.25">
      <c r="B511" s="10"/>
    </row>
    <row r="512" spans="2:2" x14ac:dyDescent="0.25">
      <c r="B512" s="10"/>
    </row>
    <row r="513" spans="2:2" x14ac:dyDescent="0.25">
      <c r="B513" s="10"/>
    </row>
    <row r="514" spans="2:2" x14ac:dyDescent="0.25">
      <c r="B514" s="10"/>
    </row>
    <row r="515" spans="2:2" x14ac:dyDescent="0.25">
      <c r="B515" s="10"/>
    </row>
    <row r="516" spans="2:2" x14ac:dyDescent="0.25">
      <c r="B516" s="10"/>
    </row>
    <row r="517" spans="2:2" x14ac:dyDescent="0.25">
      <c r="B517" s="10"/>
    </row>
    <row r="518" spans="2:2" x14ac:dyDescent="0.25">
      <c r="B518" s="10"/>
    </row>
    <row r="519" spans="2:2" x14ac:dyDescent="0.25">
      <c r="B519" s="10"/>
    </row>
    <row r="520" spans="2:2" x14ac:dyDescent="0.25">
      <c r="B520" s="10"/>
    </row>
    <row r="521" spans="2:2" x14ac:dyDescent="0.25">
      <c r="B521" s="10"/>
    </row>
    <row r="522" spans="2:2" x14ac:dyDescent="0.25">
      <c r="B522" s="10"/>
    </row>
    <row r="523" spans="2:2" x14ac:dyDescent="0.25">
      <c r="B523" s="10"/>
    </row>
    <row r="524" spans="2:2" x14ac:dyDescent="0.25">
      <c r="B524" s="10"/>
    </row>
    <row r="525" spans="2:2" x14ac:dyDescent="0.25">
      <c r="B525" s="10"/>
    </row>
    <row r="526" spans="2:2" x14ac:dyDescent="0.25">
      <c r="B526" s="10"/>
    </row>
    <row r="527" spans="2:2" x14ac:dyDescent="0.25">
      <c r="B527" s="10"/>
    </row>
    <row r="528" spans="2:2" x14ac:dyDescent="0.25">
      <c r="B528" s="10"/>
    </row>
    <row r="529" spans="2:2" x14ac:dyDescent="0.25">
      <c r="B529" s="10"/>
    </row>
    <row r="530" spans="2:2" x14ac:dyDescent="0.25">
      <c r="B530" s="10"/>
    </row>
    <row r="531" spans="2:2" x14ac:dyDescent="0.25">
      <c r="B531" s="10"/>
    </row>
    <row r="532" spans="2:2" x14ac:dyDescent="0.25">
      <c r="B532" s="10"/>
    </row>
    <row r="533" spans="2:2" x14ac:dyDescent="0.25">
      <c r="B533" s="10"/>
    </row>
    <row r="534" spans="2:2" x14ac:dyDescent="0.25">
      <c r="B534" s="10"/>
    </row>
    <row r="535" spans="2:2" x14ac:dyDescent="0.25">
      <c r="B535" s="10"/>
    </row>
    <row r="536" spans="2:2" x14ac:dyDescent="0.25">
      <c r="B536" s="10"/>
    </row>
    <row r="537" spans="2:2" x14ac:dyDescent="0.25">
      <c r="B537" s="10"/>
    </row>
    <row r="538" spans="2:2" x14ac:dyDescent="0.25">
      <c r="B538" s="10"/>
    </row>
    <row r="539" spans="2:2" x14ac:dyDescent="0.25">
      <c r="B539" s="10"/>
    </row>
    <row r="540" spans="2:2" x14ac:dyDescent="0.25">
      <c r="B540" s="10"/>
    </row>
    <row r="541" spans="2:2" x14ac:dyDescent="0.25">
      <c r="B541" s="10"/>
    </row>
    <row r="542" spans="2:2" x14ac:dyDescent="0.25">
      <c r="B542" s="10"/>
    </row>
    <row r="543" spans="2:2" x14ac:dyDescent="0.25">
      <c r="B543" s="10"/>
    </row>
    <row r="544" spans="2:2" x14ac:dyDescent="0.25">
      <c r="B544" s="10"/>
    </row>
    <row r="545" spans="2:2" x14ac:dyDescent="0.25">
      <c r="B545" s="10"/>
    </row>
    <row r="546" spans="2:2" x14ac:dyDescent="0.25">
      <c r="B546" s="10"/>
    </row>
    <row r="547" spans="2:2" x14ac:dyDescent="0.25">
      <c r="B547" s="10"/>
    </row>
    <row r="548" spans="2:2" x14ac:dyDescent="0.25">
      <c r="B548" s="10"/>
    </row>
    <row r="549" spans="2:2" x14ac:dyDescent="0.25">
      <c r="B549" s="10"/>
    </row>
    <row r="550" spans="2:2" x14ac:dyDescent="0.25">
      <c r="B550" s="10"/>
    </row>
    <row r="551" spans="2:2" x14ac:dyDescent="0.25">
      <c r="B551" s="10"/>
    </row>
    <row r="552" spans="2:2" x14ac:dyDescent="0.25">
      <c r="B552" s="10"/>
    </row>
    <row r="553" spans="2:2" x14ac:dyDescent="0.25">
      <c r="B553" s="10"/>
    </row>
    <row r="554" spans="2:2" x14ac:dyDescent="0.25">
      <c r="B554" s="10"/>
    </row>
    <row r="555" spans="2:2" x14ac:dyDescent="0.25">
      <c r="B555" s="10"/>
    </row>
    <row r="556" spans="2:2" x14ac:dyDescent="0.25">
      <c r="B556" s="10"/>
    </row>
    <row r="557" spans="2:2" x14ac:dyDescent="0.25">
      <c r="B557" s="10"/>
    </row>
    <row r="558" spans="2:2" x14ac:dyDescent="0.25">
      <c r="B558" s="10"/>
    </row>
    <row r="559" spans="2:2" x14ac:dyDescent="0.25">
      <c r="B559" s="10"/>
    </row>
    <row r="560" spans="2:2" x14ac:dyDescent="0.25">
      <c r="B560" s="10"/>
    </row>
    <row r="561" spans="2:2" x14ac:dyDescent="0.25">
      <c r="B561" s="10"/>
    </row>
    <row r="562" spans="2:2" x14ac:dyDescent="0.25">
      <c r="B562" s="10"/>
    </row>
    <row r="563" spans="2:2" x14ac:dyDescent="0.25">
      <c r="B563" s="10"/>
    </row>
    <row r="564" spans="2:2" x14ac:dyDescent="0.25">
      <c r="B564" s="10"/>
    </row>
    <row r="565" spans="2:2" x14ac:dyDescent="0.25">
      <c r="B565" s="10"/>
    </row>
    <row r="566" spans="2:2" x14ac:dyDescent="0.25">
      <c r="B566" s="10"/>
    </row>
    <row r="567" spans="2:2" x14ac:dyDescent="0.25">
      <c r="B567" s="10"/>
    </row>
    <row r="568" spans="2:2" x14ac:dyDescent="0.25">
      <c r="B568" s="10"/>
    </row>
    <row r="569" spans="2:2" x14ac:dyDescent="0.25">
      <c r="B569" s="10"/>
    </row>
    <row r="570" spans="2:2" x14ac:dyDescent="0.25">
      <c r="B570" s="10"/>
    </row>
    <row r="571" spans="2:2" x14ac:dyDescent="0.25">
      <c r="B571" s="10"/>
    </row>
    <row r="572" spans="2:2" x14ac:dyDescent="0.25">
      <c r="B572" s="10"/>
    </row>
    <row r="573" spans="2:2" x14ac:dyDescent="0.25">
      <c r="B573" s="10"/>
    </row>
    <row r="574" spans="2:2" x14ac:dyDescent="0.25">
      <c r="B574" s="10"/>
    </row>
    <row r="575" spans="2:2" x14ac:dyDescent="0.25">
      <c r="B575" s="10"/>
    </row>
    <row r="576" spans="2:2" x14ac:dyDescent="0.25">
      <c r="B576" s="10"/>
    </row>
    <row r="577" spans="2:2" x14ac:dyDescent="0.25">
      <c r="B577" s="10"/>
    </row>
    <row r="578" spans="2:2" x14ac:dyDescent="0.25">
      <c r="B578" s="10"/>
    </row>
    <row r="579" spans="2:2" x14ac:dyDescent="0.25">
      <c r="B579" s="10"/>
    </row>
    <row r="580" spans="2:2" x14ac:dyDescent="0.25">
      <c r="B580" s="10"/>
    </row>
    <row r="581" spans="2:2" x14ac:dyDescent="0.25">
      <c r="B581" s="10"/>
    </row>
    <row r="582" spans="2:2" x14ac:dyDescent="0.25">
      <c r="B582" s="10"/>
    </row>
    <row r="583" spans="2:2" x14ac:dyDescent="0.25">
      <c r="B583" s="10"/>
    </row>
    <row r="584" spans="2:2" x14ac:dyDescent="0.25">
      <c r="B584" s="10"/>
    </row>
    <row r="585" spans="2:2" x14ac:dyDescent="0.25">
      <c r="B585" s="10"/>
    </row>
    <row r="586" spans="2:2" x14ac:dyDescent="0.25">
      <c r="B586" s="10"/>
    </row>
    <row r="587" spans="2:2" x14ac:dyDescent="0.25">
      <c r="B587" s="10"/>
    </row>
    <row r="588" spans="2:2" x14ac:dyDescent="0.25">
      <c r="B588" s="10"/>
    </row>
    <row r="589" spans="2:2" x14ac:dyDescent="0.25">
      <c r="B589" s="10"/>
    </row>
    <row r="590" spans="2:2" x14ac:dyDescent="0.25">
      <c r="B590" s="10"/>
    </row>
    <row r="591" spans="2:2" x14ac:dyDescent="0.25">
      <c r="B591" s="10"/>
    </row>
    <row r="592" spans="2:2" x14ac:dyDescent="0.25">
      <c r="B592" s="10"/>
    </row>
    <row r="593" spans="2:2" x14ac:dyDescent="0.25">
      <c r="B593" s="10"/>
    </row>
    <row r="594" spans="2:2" x14ac:dyDescent="0.25">
      <c r="B594" s="10"/>
    </row>
    <row r="595" spans="2:2" x14ac:dyDescent="0.25">
      <c r="B595" s="10"/>
    </row>
    <row r="596" spans="2:2" x14ac:dyDescent="0.25">
      <c r="B596" s="10"/>
    </row>
    <row r="597" spans="2:2" x14ac:dyDescent="0.25">
      <c r="B597" s="10"/>
    </row>
    <row r="598" spans="2:2" x14ac:dyDescent="0.25">
      <c r="B598" s="10"/>
    </row>
    <row r="599" spans="2:2" x14ac:dyDescent="0.25">
      <c r="B599" s="10"/>
    </row>
    <row r="600" spans="2:2" x14ac:dyDescent="0.25">
      <c r="B600" s="10"/>
    </row>
    <row r="601" spans="2:2" x14ac:dyDescent="0.25">
      <c r="B601" s="10"/>
    </row>
    <row r="602" spans="2:2" x14ac:dyDescent="0.25">
      <c r="B602" s="10"/>
    </row>
    <row r="603" spans="2:2" x14ac:dyDescent="0.25">
      <c r="B603" s="10"/>
    </row>
    <row r="604" spans="2:2" x14ac:dyDescent="0.25">
      <c r="B604" s="10"/>
    </row>
    <row r="605" spans="2:2" x14ac:dyDescent="0.25">
      <c r="B605" s="10"/>
    </row>
    <row r="606" spans="2:2" x14ac:dyDescent="0.25">
      <c r="B606" s="10"/>
    </row>
    <row r="607" spans="2:2" x14ac:dyDescent="0.25">
      <c r="B607" s="10"/>
    </row>
    <row r="608" spans="2:2" x14ac:dyDescent="0.25">
      <c r="B608" s="10"/>
    </row>
    <row r="609" spans="2:2" x14ac:dyDescent="0.25">
      <c r="B609" s="10"/>
    </row>
    <row r="610" spans="2:2" x14ac:dyDescent="0.25">
      <c r="B610" s="10"/>
    </row>
    <row r="611" spans="2:2" x14ac:dyDescent="0.25">
      <c r="B611" s="10"/>
    </row>
    <row r="612" spans="2:2" x14ac:dyDescent="0.25">
      <c r="B612" s="10"/>
    </row>
    <row r="613" spans="2:2" x14ac:dyDescent="0.25">
      <c r="B613" s="10"/>
    </row>
    <row r="614" spans="2:2" x14ac:dyDescent="0.25">
      <c r="B614" s="10"/>
    </row>
    <row r="615" spans="2:2" x14ac:dyDescent="0.25">
      <c r="B615" s="10"/>
    </row>
    <row r="616" spans="2:2" x14ac:dyDescent="0.25">
      <c r="B616" s="10"/>
    </row>
    <row r="617" spans="2:2" x14ac:dyDescent="0.25">
      <c r="B617" s="10"/>
    </row>
    <row r="618" spans="2:2" x14ac:dyDescent="0.25">
      <c r="B618" s="10"/>
    </row>
    <row r="619" spans="2:2" x14ac:dyDescent="0.25">
      <c r="B619" s="10"/>
    </row>
    <row r="620" spans="2:2" x14ac:dyDescent="0.25">
      <c r="B620" s="10"/>
    </row>
    <row r="621" spans="2:2" x14ac:dyDescent="0.25">
      <c r="B621" s="10"/>
    </row>
    <row r="622" spans="2:2" x14ac:dyDescent="0.25">
      <c r="B622" s="10"/>
    </row>
    <row r="623" spans="2:2" x14ac:dyDescent="0.25">
      <c r="B623" s="10"/>
    </row>
    <row r="624" spans="2:2" x14ac:dyDescent="0.25">
      <c r="B624" s="10"/>
    </row>
    <row r="625" spans="2:2" x14ac:dyDescent="0.25">
      <c r="B625" s="10"/>
    </row>
    <row r="626" spans="2:2" x14ac:dyDescent="0.25">
      <c r="B626" s="10"/>
    </row>
    <row r="627" spans="2:2" x14ac:dyDescent="0.25">
      <c r="B627" s="10"/>
    </row>
    <row r="628" spans="2:2" x14ac:dyDescent="0.25">
      <c r="B628" s="10"/>
    </row>
    <row r="629" spans="2:2" x14ac:dyDescent="0.25">
      <c r="B629" s="10"/>
    </row>
    <row r="630" spans="2:2" x14ac:dyDescent="0.25">
      <c r="B630" s="10"/>
    </row>
    <row r="631" spans="2:2" x14ac:dyDescent="0.25">
      <c r="B631" s="10"/>
    </row>
    <row r="632" spans="2:2" x14ac:dyDescent="0.25">
      <c r="B632" s="10"/>
    </row>
    <row r="633" spans="2:2" x14ac:dyDescent="0.25">
      <c r="B633" s="10"/>
    </row>
    <row r="634" spans="2:2" x14ac:dyDescent="0.25">
      <c r="B634" s="10"/>
    </row>
    <row r="635" spans="2:2" x14ac:dyDescent="0.25">
      <c r="B635" s="10"/>
    </row>
    <row r="636" spans="2:2" x14ac:dyDescent="0.25">
      <c r="B636" s="10"/>
    </row>
    <row r="637" spans="2:2" x14ac:dyDescent="0.25">
      <c r="B637" s="10"/>
    </row>
    <row r="638" spans="2:2" x14ac:dyDescent="0.25">
      <c r="B638" s="10"/>
    </row>
    <row r="639" spans="2:2" x14ac:dyDescent="0.25">
      <c r="B639" s="10"/>
    </row>
    <row r="640" spans="2:2" x14ac:dyDescent="0.25">
      <c r="B640" s="10"/>
    </row>
    <row r="641" spans="2:2" x14ac:dyDescent="0.25">
      <c r="B641" s="10"/>
    </row>
    <row r="642" spans="2:2" x14ac:dyDescent="0.25">
      <c r="B642" s="10"/>
    </row>
    <row r="643" spans="2:2" x14ac:dyDescent="0.25">
      <c r="B643" s="10"/>
    </row>
    <row r="644" spans="2:2" x14ac:dyDescent="0.25">
      <c r="B644" s="10"/>
    </row>
    <row r="645" spans="2:2" x14ac:dyDescent="0.25">
      <c r="B645" s="10"/>
    </row>
    <row r="646" spans="2:2" x14ac:dyDescent="0.25">
      <c r="B646" s="10"/>
    </row>
    <row r="647" spans="2:2" x14ac:dyDescent="0.25">
      <c r="B647" s="10"/>
    </row>
    <row r="648" spans="2:2" x14ac:dyDescent="0.25">
      <c r="B648" s="10"/>
    </row>
    <row r="649" spans="2:2" x14ac:dyDescent="0.25">
      <c r="B649" s="10"/>
    </row>
    <row r="650" spans="2:2" x14ac:dyDescent="0.25">
      <c r="B650" s="10"/>
    </row>
    <row r="651" spans="2:2" x14ac:dyDescent="0.25">
      <c r="B651" s="10"/>
    </row>
    <row r="652" spans="2:2" x14ac:dyDescent="0.25">
      <c r="B652" s="10"/>
    </row>
    <row r="653" spans="2:2" x14ac:dyDescent="0.25">
      <c r="B653" s="10"/>
    </row>
    <row r="654" spans="2:2" x14ac:dyDescent="0.25">
      <c r="B654" s="10"/>
    </row>
    <row r="655" spans="2:2" x14ac:dyDescent="0.25">
      <c r="B655" s="10"/>
    </row>
    <row r="656" spans="2:2" x14ac:dyDescent="0.25">
      <c r="B656" s="10"/>
    </row>
    <row r="657" spans="2:2" x14ac:dyDescent="0.25">
      <c r="B657" s="10"/>
    </row>
    <row r="658" spans="2:2" x14ac:dyDescent="0.25">
      <c r="B658" s="10"/>
    </row>
    <row r="659" spans="2:2" x14ac:dyDescent="0.25">
      <c r="B659" s="10"/>
    </row>
    <row r="660" spans="2:2" x14ac:dyDescent="0.25">
      <c r="B660" s="10"/>
    </row>
  </sheetData>
  <phoneticPr fontId="0" type="noConversion"/>
  <pageMargins left="0.31496062992125984" right="0.23622047244094491" top="0.47244094488188981" bottom="0.51181102362204722" header="0.23622047244094491" footer="0.19685039370078741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FRoSTA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LuehrsWo</dc:creator>
  <cp:lastModifiedBy>Renken, Birgit</cp:lastModifiedBy>
  <cp:lastPrinted>2017-04-20T13:32:17Z</cp:lastPrinted>
  <dcterms:created xsi:type="dcterms:W3CDTF">2002-03-14T13:31:27Z</dcterms:created>
  <dcterms:modified xsi:type="dcterms:W3CDTF">2017-04-20T13:32:21Z</dcterms:modified>
</cp:coreProperties>
</file>